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19440" windowHeight="11160"/>
  </bookViews>
  <sheets>
    <sheet name="CRON F-F FEV21" sheetId="8" r:id="rId1"/>
    <sheet name="CRON F-F (P UNICA)" sheetId="6" r:id="rId2"/>
    <sheet name="CRON F-F (2 parcelas)" sheetId="7" r:id="rId3"/>
  </sheets>
  <externalReferences>
    <externalReference r:id="rId4"/>
    <externalReference r:id="rId5"/>
  </externalReferences>
  <definedNames>
    <definedName name="_xlnm.Print_Titles" localSheetId="2">'CRON F-F (2 parcelas)'!$4:$5</definedName>
    <definedName name="_xlnm.Print_Titles" localSheetId="1">'CRON F-F (P UNICA)'!$1:$5</definedName>
    <definedName name="_xlnm.Print_Titles" localSheetId="0">'CRON F-F FEV21'!$1:$3</definedName>
  </definedNames>
  <calcPr calcId="145621"/>
</workbook>
</file>

<file path=xl/calcChain.xml><?xml version="1.0" encoding="utf-8"?>
<calcChain xmlns="http://schemas.openxmlformats.org/spreadsheetml/2006/main">
  <c r="G8" i="6" l="1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8" i="6"/>
  <c r="G29" i="6"/>
  <c r="G30" i="6"/>
  <c r="G32" i="6"/>
  <c r="G33" i="6"/>
  <c r="G34" i="6"/>
  <c r="G35" i="6"/>
  <c r="G36" i="6"/>
  <c r="G38" i="6"/>
  <c r="G39" i="6"/>
  <c r="G40" i="6"/>
  <c r="G41" i="6"/>
  <c r="G42" i="6"/>
  <c r="G43" i="6"/>
  <c r="G44" i="6"/>
  <c r="G45" i="6"/>
  <c r="G47" i="6"/>
  <c r="G48" i="6"/>
  <c r="G49" i="6"/>
  <c r="G51" i="6"/>
  <c r="G52" i="6"/>
  <c r="G53" i="6"/>
  <c r="G54" i="6"/>
  <c r="G55" i="6"/>
  <c r="G56" i="6"/>
  <c r="G57" i="6"/>
  <c r="G58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8" i="6"/>
  <c r="G119" i="6"/>
  <c r="G120" i="6"/>
  <c r="G7" i="6"/>
  <c r="D120" i="6"/>
  <c r="D119" i="6"/>
  <c r="D118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94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76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60" i="6"/>
  <c r="D52" i="6"/>
  <c r="D53" i="6"/>
  <c r="D54" i="6"/>
  <c r="D55" i="6"/>
  <c r="D56" i="6"/>
  <c r="D57" i="6"/>
  <c r="D58" i="6"/>
  <c r="D51" i="6"/>
  <c r="D48" i="6"/>
  <c r="D49" i="6"/>
  <c r="D47" i="6"/>
  <c r="D39" i="6"/>
  <c r="D40" i="6"/>
  <c r="D41" i="6"/>
  <c r="D42" i="6"/>
  <c r="D43" i="6"/>
  <c r="D44" i="6"/>
  <c r="D45" i="6"/>
  <c r="D38" i="6"/>
  <c r="D33" i="6"/>
  <c r="D34" i="6"/>
  <c r="D35" i="6"/>
  <c r="D36" i="6"/>
  <c r="D32" i="6"/>
  <c r="D29" i="6"/>
  <c r="D30" i="6"/>
  <c r="D28" i="6"/>
  <c r="D25" i="6"/>
  <c r="D26" i="6"/>
  <c r="D24" i="6"/>
  <c r="D19" i="6"/>
  <c r="D20" i="6"/>
  <c r="D21" i="6"/>
  <c r="D22" i="6"/>
  <c r="D18" i="6"/>
  <c r="D11" i="6"/>
  <c r="D12" i="6"/>
  <c r="D13" i="6"/>
  <c r="D14" i="6"/>
  <c r="D15" i="6"/>
  <c r="D16" i="6"/>
  <c r="D10" i="6"/>
  <c r="D8" i="6"/>
  <c r="D7" i="6"/>
  <c r="J121" i="8" l="1"/>
  <c r="I118" i="8"/>
  <c r="G118" i="8"/>
  <c r="F118" i="8"/>
  <c r="J118" i="8" s="1"/>
  <c r="I117" i="8"/>
  <c r="G117" i="8"/>
  <c r="F117" i="8"/>
  <c r="J117" i="8" s="1"/>
  <c r="I116" i="8"/>
  <c r="G116" i="8"/>
  <c r="F116" i="8"/>
  <c r="J116" i="8" s="1"/>
  <c r="I114" i="8"/>
  <c r="G114" i="8"/>
  <c r="F114" i="8"/>
  <c r="J114" i="8" s="1"/>
  <c r="I113" i="8"/>
  <c r="G113" i="8"/>
  <c r="F113" i="8"/>
  <c r="J113" i="8" s="1"/>
  <c r="I112" i="8"/>
  <c r="G112" i="8"/>
  <c r="F112" i="8"/>
  <c r="J112" i="8" s="1"/>
  <c r="I111" i="8"/>
  <c r="G111" i="8"/>
  <c r="F111" i="8"/>
  <c r="J111" i="8" s="1"/>
  <c r="I110" i="8"/>
  <c r="G110" i="8"/>
  <c r="F110" i="8"/>
  <c r="J110" i="8" s="1"/>
  <c r="I109" i="8"/>
  <c r="G109" i="8"/>
  <c r="F109" i="8"/>
  <c r="J109" i="8" s="1"/>
  <c r="I108" i="8"/>
  <c r="G108" i="8"/>
  <c r="F108" i="8"/>
  <c r="J108" i="8" s="1"/>
  <c r="I107" i="8"/>
  <c r="G107" i="8"/>
  <c r="F107" i="8"/>
  <c r="J107" i="8" s="1"/>
  <c r="I106" i="8"/>
  <c r="G106" i="8"/>
  <c r="F106" i="8"/>
  <c r="J106" i="8" s="1"/>
  <c r="I105" i="8"/>
  <c r="G105" i="8"/>
  <c r="F105" i="8"/>
  <c r="J105" i="8" s="1"/>
  <c r="I104" i="8"/>
  <c r="G104" i="8"/>
  <c r="F104" i="8"/>
  <c r="J104" i="8" s="1"/>
  <c r="I103" i="8"/>
  <c r="G103" i="8"/>
  <c r="F103" i="8"/>
  <c r="J103" i="8" s="1"/>
  <c r="I102" i="8"/>
  <c r="G102" i="8"/>
  <c r="F102" i="8"/>
  <c r="J102" i="8" s="1"/>
  <c r="I101" i="8"/>
  <c r="G101" i="8"/>
  <c r="F101" i="8"/>
  <c r="J101" i="8" s="1"/>
  <c r="I100" i="8"/>
  <c r="G100" i="8"/>
  <c r="F100" i="8"/>
  <c r="J100" i="8" s="1"/>
  <c r="I99" i="8"/>
  <c r="G99" i="8"/>
  <c r="F99" i="8"/>
  <c r="J99" i="8" s="1"/>
  <c r="I98" i="8"/>
  <c r="G98" i="8"/>
  <c r="F98" i="8"/>
  <c r="J98" i="8" s="1"/>
  <c r="I97" i="8"/>
  <c r="G97" i="8"/>
  <c r="F97" i="8"/>
  <c r="J97" i="8" s="1"/>
  <c r="I96" i="8"/>
  <c r="G96" i="8"/>
  <c r="F96" i="8"/>
  <c r="J96" i="8" s="1"/>
  <c r="I95" i="8"/>
  <c r="G95" i="8"/>
  <c r="F95" i="8"/>
  <c r="J95" i="8" s="1"/>
  <c r="I94" i="8"/>
  <c r="G94" i="8"/>
  <c r="F94" i="8"/>
  <c r="J94" i="8" s="1"/>
  <c r="I93" i="8"/>
  <c r="G93" i="8"/>
  <c r="F93" i="8"/>
  <c r="J93" i="8" s="1"/>
  <c r="I92" i="8"/>
  <c r="G92" i="8"/>
  <c r="F92" i="8"/>
  <c r="J92" i="8" s="1"/>
  <c r="I90" i="8"/>
  <c r="G90" i="8"/>
  <c r="F90" i="8"/>
  <c r="J90" i="8" s="1"/>
  <c r="I89" i="8"/>
  <c r="G89" i="8"/>
  <c r="F89" i="8"/>
  <c r="J89" i="8" s="1"/>
  <c r="I88" i="8"/>
  <c r="G88" i="8"/>
  <c r="F88" i="8"/>
  <c r="J88" i="8" s="1"/>
  <c r="I87" i="8"/>
  <c r="G87" i="8"/>
  <c r="F87" i="8"/>
  <c r="J87" i="8" s="1"/>
  <c r="I86" i="8"/>
  <c r="G86" i="8"/>
  <c r="F86" i="8"/>
  <c r="J86" i="8" s="1"/>
  <c r="I85" i="8"/>
  <c r="G85" i="8"/>
  <c r="F85" i="8"/>
  <c r="J85" i="8" s="1"/>
  <c r="I84" i="8"/>
  <c r="G84" i="8"/>
  <c r="F84" i="8"/>
  <c r="J84" i="8" s="1"/>
  <c r="I83" i="8"/>
  <c r="G83" i="8"/>
  <c r="F83" i="8"/>
  <c r="J83" i="8" s="1"/>
  <c r="I82" i="8"/>
  <c r="G82" i="8"/>
  <c r="F82" i="8"/>
  <c r="J82" i="8" s="1"/>
  <c r="I81" i="8"/>
  <c r="G81" i="8"/>
  <c r="F81" i="8"/>
  <c r="J81" i="8" s="1"/>
  <c r="I80" i="8"/>
  <c r="G80" i="8"/>
  <c r="F80" i="8"/>
  <c r="J80" i="8" s="1"/>
  <c r="I79" i="8"/>
  <c r="G79" i="8"/>
  <c r="F79" i="8"/>
  <c r="J79" i="8" s="1"/>
  <c r="I78" i="8"/>
  <c r="G78" i="8"/>
  <c r="F78" i="8"/>
  <c r="J78" i="8" s="1"/>
  <c r="I77" i="8"/>
  <c r="G77" i="8"/>
  <c r="F77" i="8"/>
  <c r="J77" i="8" s="1"/>
  <c r="I76" i="8"/>
  <c r="G76" i="8"/>
  <c r="F76" i="8"/>
  <c r="J76" i="8" s="1"/>
  <c r="I75" i="8"/>
  <c r="G75" i="8"/>
  <c r="F75" i="8"/>
  <c r="J75" i="8" s="1"/>
  <c r="I74" i="8"/>
  <c r="G74" i="8"/>
  <c r="F74" i="8"/>
  <c r="J74" i="8" s="1"/>
  <c r="I72" i="8"/>
  <c r="J72" i="8" s="1"/>
  <c r="G72" i="8"/>
  <c r="F72" i="8"/>
  <c r="I71" i="8"/>
  <c r="G71" i="8"/>
  <c r="F71" i="8"/>
  <c r="I70" i="8"/>
  <c r="G70" i="8"/>
  <c r="F70" i="8"/>
  <c r="I69" i="8"/>
  <c r="G69" i="8"/>
  <c r="F69" i="8"/>
  <c r="I68" i="8"/>
  <c r="J68" i="8" s="1"/>
  <c r="G68" i="8"/>
  <c r="F68" i="8"/>
  <c r="I67" i="8"/>
  <c r="G67" i="8"/>
  <c r="F67" i="8"/>
  <c r="I66" i="8"/>
  <c r="G66" i="8"/>
  <c r="F66" i="8"/>
  <c r="I65" i="8"/>
  <c r="G65" i="8"/>
  <c r="F65" i="8"/>
  <c r="I64" i="8"/>
  <c r="J64" i="8" s="1"/>
  <c r="G64" i="8"/>
  <c r="F64" i="8"/>
  <c r="I63" i="8"/>
  <c r="G63" i="8"/>
  <c r="F63" i="8"/>
  <c r="I62" i="8"/>
  <c r="G62" i="8"/>
  <c r="F62" i="8"/>
  <c r="I61" i="8"/>
  <c r="G61" i="8"/>
  <c r="F61" i="8"/>
  <c r="I60" i="8"/>
  <c r="J60" i="8" s="1"/>
  <c r="G60" i="8"/>
  <c r="F60" i="8"/>
  <c r="I59" i="8"/>
  <c r="G59" i="8"/>
  <c r="F59" i="8"/>
  <c r="I58" i="8"/>
  <c r="G58" i="8"/>
  <c r="F58" i="8"/>
  <c r="I56" i="8"/>
  <c r="G56" i="8"/>
  <c r="F56" i="8"/>
  <c r="I55" i="8"/>
  <c r="J55" i="8" s="1"/>
  <c r="G55" i="8"/>
  <c r="F55" i="8"/>
  <c r="I54" i="8"/>
  <c r="G54" i="8"/>
  <c r="F54" i="8"/>
  <c r="I53" i="8"/>
  <c r="G53" i="8"/>
  <c r="F53" i="8"/>
  <c r="I52" i="8"/>
  <c r="G52" i="8"/>
  <c r="F52" i="8"/>
  <c r="I51" i="8"/>
  <c r="J51" i="8" s="1"/>
  <c r="G51" i="8"/>
  <c r="F51" i="8"/>
  <c r="I50" i="8"/>
  <c r="G50" i="8"/>
  <c r="F50" i="8"/>
  <c r="I49" i="8"/>
  <c r="G49" i="8"/>
  <c r="F49" i="8"/>
  <c r="I47" i="8"/>
  <c r="G47" i="8"/>
  <c r="F47" i="8"/>
  <c r="J47" i="8" s="1"/>
  <c r="I46" i="8"/>
  <c r="G46" i="8"/>
  <c r="F46" i="8"/>
  <c r="J46" i="8" s="1"/>
  <c r="I45" i="8"/>
  <c r="G45" i="8"/>
  <c r="F45" i="8"/>
  <c r="J45" i="8" s="1"/>
  <c r="I43" i="8"/>
  <c r="G43" i="8"/>
  <c r="F43" i="8"/>
  <c r="J43" i="8" s="1"/>
  <c r="I42" i="8"/>
  <c r="G42" i="8"/>
  <c r="F42" i="8"/>
  <c r="J42" i="8" s="1"/>
  <c r="I41" i="8"/>
  <c r="G41" i="8"/>
  <c r="F41" i="8"/>
  <c r="J41" i="8" s="1"/>
  <c r="I40" i="8"/>
  <c r="G40" i="8"/>
  <c r="F40" i="8"/>
  <c r="J40" i="8" s="1"/>
  <c r="I39" i="8"/>
  <c r="G39" i="8"/>
  <c r="F39" i="8"/>
  <c r="J39" i="8" s="1"/>
  <c r="I38" i="8"/>
  <c r="G38" i="8"/>
  <c r="F38" i="8"/>
  <c r="J38" i="8" s="1"/>
  <c r="I37" i="8"/>
  <c r="G37" i="8"/>
  <c r="F37" i="8"/>
  <c r="J37" i="8" s="1"/>
  <c r="I36" i="8"/>
  <c r="G36" i="8"/>
  <c r="F36" i="8"/>
  <c r="J36" i="8" s="1"/>
  <c r="I34" i="8"/>
  <c r="G34" i="8"/>
  <c r="F34" i="8"/>
  <c r="I33" i="8"/>
  <c r="J33" i="8" s="1"/>
  <c r="G33" i="8"/>
  <c r="F33" i="8"/>
  <c r="I32" i="8"/>
  <c r="G32" i="8"/>
  <c r="F32" i="8"/>
  <c r="I31" i="8"/>
  <c r="G31" i="8"/>
  <c r="F31" i="8"/>
  <c r="I30" i="8"/>
  <c r="G30" i="8"/>
  <c r="F30" i="8"/>
  <c r="I28" i="8"/>
  <c r="J28" i="8" s="1"/>
  <c r="G28" i="8"/>
  <c r="F28" i="8"/>
  <c r="I27" i="8"/>
  <c r="G27" i="8"/>
  <c r="F27" i="8"/>
  <c r="I26" i="8"/>
  <c r="G26" i="8"/>
  <c r="F26" i="8"/>
  <c r="I24" i="8"/>
  <c r="G24" i="8"/>
  <c r="F24" i="8"/>
  <c r="J24" i="8" s="1"/>
  <c r="I23" i="8"/>
  <c r="G23" i="8"/>
  <c r="F23" i="8"/>
  <c r="J23" i="8" s="1"/>
  <c r="I22" i="8"/>
  <c r="G22" i="8"/>
  <c r="F22" i="8"/>
  <c r="J22" i="8" s="1"/>
  <c r="G21" i="8"/>
  <c r="I20" i="8"/>
  <c r="G20" i="8"/>
  <c r="F20" i="8"/>
  <c r="I19" i="8"/>
  <c r="G19" i="8"/>
  <c r="F19" i="8"/>
  <c r="I18" i="8"/>
  <c r="G18" i="8"/>
  <c r="F18" i="8"/>
  <c r="I17" i="8"/>
  <c r="J17" i="8" s="1"/>
  <c r="G17" i="8"/>
  <c r="F17" i="8"/>
  <c r="I16" i="8"/>
  <c r="G16" i="8"/>
  <c r="F16" i="8"/>
  <c r="G15" i="8"/>
  <c r="I14" i="8"/>
  <c r="G14" i="8"/>
  <c r="F14" i="8"/>
  <c r="J14" i="8" s="1"/>
  <c r="I13" i="8"/>
  <c r="G13" i="8"/>
  <c r="F13" i="8"/>
  <c r="J13" i="8" s="1"/>
  <c r="I12" i="8"/>
  <c r="G12" i="8"/>
  <c r="F12" i="8"/>
  <c r="J12" i="8" s="1"/>
  <c r="I11" i="8"/>
  <c r="G11" i="8"/>
  <c r="F11" i="8"/>
  <c r="J11" i="8" s="1"/>
  <c r="I10" i="8"/>
  <c r="G10" i="8"/>
  <c r="F10" i="8"/>
  <c r="J10" i="8" s="1"/>
  <c r="I9" i="8"/>
  <c r="G9" i="8"/>
  <c r="F9" i="8"/>
  <c r="J9" i="8" s="1"/>
  <c r="I8" i="8"/>
  <c r="G8" i="8"/>
  <c r="F8" i="8"/>
  <c r="J8" i="8" s="1"/>
  <c r="G7" i="8"/>
  <c r="I6" i="8"/>
  <c r="G6" i="8"/>
  <c r="F6" i="8"/>
  <c r="I5" i="8"/>
  <c r="G5" i="8"/>
  <c r="G4" i="8"/>
  <c r="G3" i="8"/>
  <c r="D2" i="8"/>
  <c r="J44" i="8" l="1"/>
  <c r="J27" i="8"/>
  <c r="J32" i="8"/>
  <c r="J115" i="8"/>
  <c r="J50" i="8"/>
  <c r="J54" i="8"/>
  <c r="J59" i="8"/>
  <c r="J63" i="8"/>
  <c r="J67" i="8"/>
  <c r="J71" i="8"/>
  <c r="J6" i="8"/>
  <c r="J18" i="8"/>
  <c r="J7" i="8"/>
  <c r="J21" i="8"/>
  <c r="J16" i="8"/>
  <c r="J20" i="8"/>
  <c r="J26" i="8"/>
  <c r="J31" i="8"/>
  <c r="J49" i="8"/>
  <c r="J53" i="8"/>
  <c r="J58" i="8"/>
  <c r="J62" i="8"/>
  <c r="J66" i="8"/>
  <c r="J70" i="8"/>
  <c r="J19" i="8"/>
  <c r="J30" i="8"/>
  <c r="J34" i="8"/>
  <c r="J52" i="8"/>
  <c r="J56" i="8"/>
  <c r="J61" i="8"/>
  <c r="J65" i="8"/>
  <c r="J69" i="8"/>
  <c r="J35" i="8"/>
  <c r="J91" i="8"/>
  <c r="J73" i="8"/>
  <c r="J48" i="8" l="1"/>
  <c r="J15" i="8"/>
  <c r="J25" i="8"/>
  <c r="J57" i="8"/>
  <c r="J29" i="8"/>
  <c r="J132" i="7"/>
  <c r="I129" i="7"/>
  <c r="J129" i="7" s="1"/>
  <c r="G129" i="7"/>
  <c r="I127" i="7"/>
  <c r="J127" i="7" s="1"/>
  <c r="G127" i="7"/>
  <c r="I126" i="7"/>
  <c r="J126" i="7" s="1"/>
  <c r="J124" i="7" s="1"/>
  <c r="G126" i="7"/>
  <c r="J125" i="7"/>
  <c r="I125" i="7"/>
  <c r="G125" i="7"/>
  <c r="J123" i="7"/>
  <c r="I123" i="7"/>
  <c r="G123" i="7"/>
  <c r="J122" i="7"/>
  <c r="I122" i="7"/>
  <c r="G122" i="7"/>
  <c r="I121" i="7"/>
  <c r="J121" i="7" s="1"/>
  <c r="G121" i="7"/>
  <c r="I120" i="7"/>
  <c r="J120" i="7" s="1"/>
  <c r="G120" i="7"/>
  <c r="J119" i="7"/>
  <c r="I119" i="7"/>
  <c r="G119" i="7"/>
  <c r="J118" i="7"/>
  <c r="I118" i="7"/>
  <c r="G118" i="7"/>
  <c r="I117" i="7"/>
  <c r="J117" i="7" s="1"/>
  <c r="G117" i="7"/>
  <c r="I116" i="7"/>
  <c r="J116" i="7" s="1"/>
  <c r="G116" i="7"/>
  <c r="J115" i="7"/>
  <c r="I115" i="7"/>
  <c r="G115" i="7"/>
  <c r="J114" i="7"/>
  <c r="I114" i="7"/>
  <c r="G114" i="7"/>
  <c r="I113" i="7"/>
  <c r="J113" i="7" s="1"/>
  <c r="G113" i="7"/>
  <c r="I112" i="7"/>
  <c r="J112" i="7" s="1"/>
  <c r="G112" i="7"/>
  <c r="J111" i="7"/>
  <c r="I111" i="7"/>
  <c r="G111" i="7"/>
  <c r="J110" i="7"/>
  <c r="I110" i="7"/>
  <c r="G110" i="7"/>
  <c r="I109" i="7"/>
  <c r="J109" i="7" s="1"/>
  <c r="G109" i="7"/>
  <c r="I108" i="7"/>
  <c r="J108" i="7" s="1"/>
  <c r="G108" i="7"/>
  <c r="J107" i="7"/>
  <c r="I107" i="7"/>
  <c r="G107" i="7"/>
  <c r="J106" i="7"/>
  <c r="I106" i="7"/>
  <c r="G106" i="7"/>
  <c r="I105" i="7"/>
  <c r="J105" i="7" s="1"/>
  <c r="G105" i="7"/>
  <c r="I104" i="7"/>
  <c r="J104" i="7" s="1"/>
  <c r="G104" i="7"/>
  <c r="J103" i="7"/>
  <c r="I103" i="7"/>
  <c r="G103" i="7"/>
  <c r="J102" i="7"/>
  <c r="I102" i="7"/>
  <c r="G102" i="7"/>
  <c r="I101" i="7"/>
  <c r="J101" i="7" s="1"/>
  <c r="G101" i="7"/>
  <c r="I99" i="7"/>
  <c r="J99" i="7" s="1"/>
  <c r="G99" i="7"/>
  <c r="J98" i="7"/>
  <c r="I98" i="7"/>
  <c r="G98" i="7"/>
  <c r="J97" i="7"/>
  <c r="I97" i="7"/>
  <c r="G97" i="7"/>
  <c r="I96" i="7"/>
  <c r="J96" i="7" s="1"/>
  <c r="G96" i="7"/>
  <c r="I95" i="7"/>
  <c r="J95" i="7" s="1"/>
  <c r="G95" i="7"/>
  <c r="J94" i="7"/>
  <c r="I94" i="7"/>
  <c r="G94" i="7"/>
  <c r="J93" i="7"/>
  <c r="I93" i="7"/>
  <c r="G93" i="7"/>
  <c r="I92" i="7"/>
  <c r="J92" i="7" s="1"/>
  <c r="G92" i="7"/>
  <c r="I91" i="7"/>
  <c r="G91" i="7"/>
  <c r="J90" i="7"/>
  <c r="I90" i="7"/>
  <c r="G90" i="7"/>
  <c r="J89" i="7"/>
  <c r="I89" i="7"/>
  <c r="G89" i="7"/>
  <c r="I88" i="7"/>
  <c r="J88" i="7" s="1"/>
  <c r="G88" i="7"/>
  <c r="I87" i="7"/>
  <c r="J87" i="7" s="1"/>
  <c r="G87" i="7"/>
  <c r="J86" i="7"/>
  <c r="I86" i="7"/>
  <c r="G86" i="7"/>
  <c r="J85" i="7"/>
  <c r="I85" i="7"/>
  <c r="G85" i="7"/>
  <c r="I84" i="7"/>
  <c r="J84" i="7" s="1"/>
  <c r="G84" i="7"/>
  <c r="I83" i="7"/>
  <c r="J83" i="7" s="1"/>
  <c r="G83" i="7"/>
  <c r="J81" i="7"/>
  <c r="I81" i="7"/>
  <c r="G81" i="7"/>
  <c r="J80" i="7"/>
  <c r="I80" i="7"/>
  <c r="G80" i="7"/>
  <c r="I79" i="7"/>
  <c r="J79" i="7" s="1"/>
  <c r="G79" i="7"/>
  <c r="I78" i="7"/>
  <c r="J78" i="7" s="1"/>
  <c r="G78" i="7"/>
  <c r="J77" i="7"/>
  <c r="I77" i="7"/>
  <c r="G77" i="7"/>
  <c r="J76" i="7"/>
  <c r="I76" i="7"/>
  <c r="G76" i="7"/>
  <c r="I75" i="7"/>
  <c r="J75" i="7" s="1"/>
  <c r="G75" i="7"/>
  <c r="I74" i="7"/>
  <c r="J74" i="7" s="1"/>
  <c r="G74" i="7"/>
  <c r="J73" i="7"/>
  <c r="I73" i="7"/>
  <c r="G73" i="7"/>
  <c r="J72" i="7"/>
  <c r="I72" i="7"/>
  <c r="G72" i="7"/>
  <c r="I71" i="7"/>
  <c r="J71" i="7" s="1"/>
  <c r="G71" i="7"/>
  <c r="I70" i="7"/>
  <c r="J70" i="7" s="1"/>
  <c r="G70" i="7"/>
  <c r="J69" i="7"/>
  <c r="I69" i="7"/>
  <c r="G69" i="7"/>
  <c r="J68" i="7"/>
  <c r="I68" i="7"/>
  <c r="G68" i="7"/>
  <c r="I67" i="7"/>
  <c r="J67" i="7" s="1"/>
  <c r="G67" i="7"/>
  <c r="I66" i="7"/>
  <c r="J66" i="7" s="1"/>
  <c r="G66" i="7"/>
  <c r="J65" i="7"/>
  <c r="I65" i="7"/>
  <c r="G65" i="7"/>
  <c r="J64" i="7"/>
  <c r="I64" i="7"/>
  <c r="G64" i="7"/>
  <c r="I63" i="7"/>
  <c r="J63" i="7" s="1"/>
  <c r="G63" i="7"/>
  <c r="I62" i="7"/>
  <c r="J62" i="7" s="1"/>
  <c r="G62" i="7"/>
  <c r="J60" i="7"/>
  <c r="I60" i="7"/>
  <c r="G60" i="7"/>
  <c r="J59" i="7"/>
  <c r="I59" i="7"/>
  <c r="G59" i="7"/>
  <c r="I58" i="7"/>
  <c r="J58" i="7" s="1"/>
  <c r="G58" i="7"/>
  <c r="I57" i="7"/>
  <c r="J57" i="7" s="1"/>
  <c r="G57" i="7"/>
  <c r="J56" i="7"/>
  <c r="I56" i="7"/>
  <c r="G56" i="7"/>
  <c r="J55" i="7"/>
  <c r="I55" i="7"/>
  <c r="G55" i="7"/>
  <c r="I54" i="7"/>
  <c r="J54" i="7" s="1"/>
  <c r="G54" i="7"/>
  <c r="J53" i="7"/>
  <c r="I53" i="7"/>
  <c r="G53" i="7"/>
  <c r="J52" i="7"/>
  <c r="I52" i="7"/>
  <c r="G52" i="7"/>
  <c r="I51" i="7"/>
  <c r="J51" i="7" s="1"/>
  <c r="G51" i="7"/>
  <c r="I49" i="7"/>
  <c r="J49" i="7" s="1"/>
  <c r="G49" i="7"/>
  <c r="J48" i="7"/>
  <c r="I48" i="7"/>
  <c r="G48" i="7"/>
  <c r="I47" i="7"/>
  <c r="J47" i="7" s="1"/>
  <c r="J46" i="7" s="1"/>
  <c r="G47" i="7"/>
  <c r="I45" i="7"/>
  <c r="J45" i="7" s="1"/>
  <c r="G45" i="7"/>
  <c r="I44" i="7"/>
  <c r="J44" i="7" s="1"/>
  <c r="G44" i="7"/>
  <c r="I43" i="7"/>
  <c r="J43" i="7" s="1"/>
  <c r="G43" i="7"/>
  <c r="I42" i="7"/>
  <c r="J42" i="7" s="1"/>
  <c r="G42" i="7"/>
  <c r="J41" i="7"/>
  <c r="I41" i="7"/>
  <c r="G41" i="7"/>
  <c r="I40" i="7"/>
  <c r="J40" i="7" s="1"/>
  <c r="G40" i="7"/>
  <c r="J39" i="7"/>
  <c r="I39" i="7"/>
  <c r="G39" i="7"/>
  <c r="I38" i="7"/>
  <c r="J38" i="7" s="1"/>
  <c r="G38" i="7"/>
  <c r="I36" i="7"/>
  <c r="J36" i="7" s="1"/>
  <c r="G36" i="7"/>
  <c r="I35" i="7"/>
  <c r="J35" i="7" s="1"/>
  <c r="G35" i="7"/>
  <c r="I34" i="7"/>
  <c r="J34" i="7" s="1"/>
  <c r="G34" i="7"/>
  <c r="I33" i="7"/>
  <c r="J33" i="7" s="1"/>
  <c r="G33" i="7"/>
  <c r="J32" i="7"/>
  <c r="I32" i="7"/>
  <c r="G32" i="7"/>
  <c r="I30" i="7"/>
  <c r="J30" i="7" s="1"/>
  <c r="G30" i="7"/>
  <c r="J29" i="7"/>
  <c r="I29" i="7"/>
  <c r="G29" i="7"/>
  <c r="I28" i="7"/>
  <c r="J28" i="7" s="1"/>
  <c r="G28" i="7"/>
  <c r="I26" i="7"/>
  <c r="J26" i="7" s="1"/>
  <c r="G26" i="7"/>
  <c r="I25" i="7"/>
  <c r="J25" i="7" s="1"/>
  <c r="G25" i="7"/>
  <c r="I24" i="7"/>
  <c r="J24" i="7" s="1"/>
  <c r="G24" i="7"/>
  <c r="G23" i="7"/>
  <c r="I22" i="7"/>
  <c r="J22" i="7" s="1"/>
  <c r="G22" i="7"/>
  <c r="J21" i="7"/>
  <c r="I21" i="7"/>
  <c r="G21" i="7"/>
  <c r="I20" i="7"/>
  <c r="J20" i="7" s="1"/>
  <c r="G20" i="7"/>
  <c r="I19" i="7"/>
  <c r="J19" i="7" s="1"/>
  <c r="G19" i="7"/>
  <c r="I18" i="7"/>
  <c r="J18" i="7" s="1"/>
  <c r="G18" i="7"/>
  <c r="G17" i="7"/>
  <c r="I16" i="7"/>
  <c r="J16" i="7" s="1"/>
  <c r="G16" i="7"/>
  <c r="I15" i="7"/>
  <c r="J15" i="7" s="1"/>
  <c r="G15" i="7"/>
  <c r="I14" i="7"/>
  <c r="J14" i="7" s="1"/>
  <c r="G14" i="7"/>
  <c r="I13" i="7"/>
  <c r="J13" i="7" s="1"/>
  <c r="G13" i="7"/>
  <c r="I12" i="7"/>
  <c r="J12" i="7" s="1"/>
  <c r="G12" i="7"/>
  <c r="J11" i="7"/>
  <c r="I11" i="7"/>
  <c r="G11" i="7"/>
  <c r="I10" i="7"/>
  <c r="J10" i="7" s="1"/>
  <c r="G10" i="7"/>
  <c r="G9" i="7"/>
  <c r="I8" i="7"/>
  <c r="J8" i="7" s="1"/>
  <c r="G8" i="7"/>
  <c r="I7" i="7"/>
  <c r="G7" i="7"/>
  <c r="G6" i="7"/>
  <c r="G4" i="7"/>
  <c r="D2" i="7"/>
  <c r="I120" i="6"/>
  <c r="J120" i="6" s="1"/>
  <c r="I119" i="6"/>
  <c r="J119" i="6" s="1"/>
  <c r="I118" i="6"/>
  <c r="J118" i="6" s="1"/>
  <c r="I116" i="6"/>
  <c r="J116" i="6" s="1"/>
  <c r="I115" i="6"/>
  <c r="J115" i="6" s="1"/>
  <c r="I114" i="6"/>
  <c r="J114" i="6" s="1"/>
  <c r="I113" i="6"/>
  <c r="J113" i="6" s="1"/>
  <c r="I112" i="6"/>
  <c r="J112" i="6" s="1"/>
  <c r="I111" i="6"/>
  <c r="J111" i="6" s="1"/>
  <c r="I110" i="6"/>
  <c r="J110" i="6" s="1"/>
  <c r="I109" i="6"/>
  <c r="J109" i="6" s="1"/>
  <c r="I108" i="6"/>
  <c r="J108" i="6" s="1"/>
  <c r="I107" i="6"/>
  <c r="J107" i="6" s="1"/>
  <c r="I106" i="6"/>
  <c r="J106" i="6" s="1"/>
  <c r="I105" i="6"/>
  <c r="J105" i="6" s="1"/>
  <c r="I104" i="6"/>
  <c r="J104" i="6" s="1"/>
  <c r="I103" i="6"/>
  <c r="J103" i="6" s="1"/>
  <c r="I102" i="6"/>
  <c r="J102" i="6" s="1"/>
  <c r="I101" i="6"/>
  <c r="J101" i="6" s="1"/>
  <c r="I100" i="6"/>
  <c r="J100" i="6" s="1"/>
  <c r="I99" i="6"/>
  <c r="J99" i="6" s="1"/>
  <c r="I98" i="6"/>
  <c r="J98" i="6" s="1"/>
  <c r="I97" i="6"/>
  <c r="J97" i="6" s="1"/>
  <c r="I96" i="6"/>
  <c r="J96" i="6" s="1"/>
  <c r="I95" i="6"/>
  <c r="J95" i="6" s="1"/>
  <c r="I94" i="6"/>
  <c r="J94" i="6" s="1"/>
  <c r="I92" i="6"/>
  <c r="J92" i="6" s="1"/>
  <c r="I91" i="6"/>
  <c r="J91" i="6" s="1"/>
  <c r="I90" i="6"/>
  <c r="J90" i="6" s="1"/>
  <c r="I89" i="6"/>
  <c r="J89" i="6" s="1"/>
  <c r="I88" i="6"/>
  <c r="J88" i="6" s="1"/>
  <c r="I87" i="6"/>
  <c r="J87" i="6" s="1"/>
  <c r="I86" i="6"/>
  <c r="J86" i="6" s="1"/>
  <c r="I85" i="6"/>
  <c r="J85" i="6" s="1"/>
  <c r="I84" i="6"/>
  <c r="I83" i="6"/>
  <c r="J83" i="6" s="1"/>
  <c r="I82" i="6"/>
  <c r="J82" i="6" s="1"/>
  <c r="I81" i="6"/>
  <c r="J81" i="6" s="1"/>
  <c r="I80" i="6"/>
  <c r="J80" i="6" s="1"/>
  <c r="I79" i="6"/>
  <c r="J79" i="6" s="1"/>
  <c r="I78" i="6"/>
  <c r="J78" i="6" s="1"/>
  <c r="I77" i="6"/>
  <c r="J77" i="6" s="1"/>
  <c r="I76" i="6"/>
  <c r="J76" i="6" s="1"/>
  <c r="I74" i="6"/>
  <c r="J74" i="6" s="1"/>
  <c r="I73" i="6"/>
  <c r="J73" i="6" s="1"/>
  <c r="I72" i="6"/>
  <c r="J72" i="6" s="1"/>
  <c r="I71" i="6"/>
  <c r="J71" i="6" s="1"/>
  <c r="I70" i="6"/>
  <c r="J70" i="6" s="1"/>
  <c r="I69" i="6"/>
  <c r="J69" i="6" s="1"/>
  <c r="I68" i="6"/>
  <c r="J68" i="6" s="1"/>
  <c r="I67" i="6"/>
  <c r="J67" i="6" s="1"/>
  <c r="I66" i="6"/>
  <c r="J66" i="6" s="1"/>
  <c r="I65" i="6"/>
  <c r="J65" i="6" s="1"/>
  <c r="I64" i="6"/>
  <c r="J64" i="6" s="1"/>
  <c r="I63" i="6"/>
  <c r="J63" i="6" s="1"/>
  <c r="I62" i="6"/>
  <c r="J62" i="6" s="1"/>
  <c r="I61" i="6"/>
  <c r="J61" i="6" s="1"/>
  <c r="I60" i="6"/>
  <c r="J60" i="6" s="1"/>
  <c r="I58" i="6"/>
  <c r="J58" i="6" s="1"/>
  <c r="I57" i="6"/>
  <c r="J57" i="6" s="1"/>
  <c r="I56" i="6"/>
  <c r="J56" i="6" s="1"/>
  <c r="I55" i="6"/>
  <c r="J55" i="6" s="1"/>
  <c r="I54" i="6"/>
  <c r="J54" i="6" s="1"/>
  <c r="I53" i="6"/>
  <c r="J53" i="6" s="1"/>
  <c r="I52" i="6"/>
  <c r="J52" i="6" s="1"/>
  <c r="I51" i="6"/>
  <c r="J51" i="6" s="1"/>
  <c r="I49" i="6"/>
  <c r="J49" i="6" s="1"/>
  <c r="I48" i="6"/>
  <c r="J48" i="6" s="1"/>
  <c r="I47" i="6"/>
  <c r="J47" i="6" s="1"/>
  <c r="I45" i="6"/>
  <c r="J45" i="6" s="1"/>
  <c r="I44" i="6"/>
  <c r="J44" i="6" s="1"/>
  <c r="I43" i="6"/>
  <c r="J43" i="6" s="1"/>
  <c r="I42" i="6"/>
  <c r="J42" i="6" s="1"/>
  <c r="I41" i="6"/>
  <c r="J41" i="6" s="1"/>
  <c r="I40" i="6"/>
  <c r="J40" i="6" s="1"/>
  <c r="I39" i="6"/>
  <c r="J39" i="6" s="1"/>
  <c r="I38" i="6"/>
  <c r="J38" i="6" s="1"/>
  <c r="I36" i="6"/>
  <c r="J36" i="6" s="1"/>
  <c r="I35" i="6"/>
  <c r="J35" i="6" s="1"/>
  <c r="I34" i="6"/>
  <c r="J34" i="6" s="1"/>
  <c r="I33" i="6"/>
  <c r="J33" i="6" s="1"/>
  <c r="I32" i="6"/>
  <c r="J32" i="6" s="1"/>
  <c r="I30" i="6"/>
  <c r="J30" i="6" s="1"/>
  <c r="I29" i="6"/>
  <c r="J29" i="6" s="1"/>
  <c r="I28" i="6"/>
  <c r="J28" i="6" s="1"/>
  <c r="I26" i="6"/>
  <c r="J26" i="6" s="1"/>
  <c r="I25" i="6"/>
  <c r="J25" i="6" s="1"/>
  <c r="I24" i="6"/>
  <c r="J24" i="6" s="1"/>
  <c r="I22" i="6"/>
  <c r="J22" i="6" s="1"/>
  <c r="I21" i="6"/>
  <c r="J21" i="6" s="1"/>
  <c r="I20" i="6"/>
  <c r="J20" i="6" s="1"/>
  <c r="I19" i="6"/>
  <c r="J19" i="6" s="1"/>
  <c r="I18" i="6"/>
  <c r="J18" i="6" s="1"/>
  <c r="I16" i="6"/>
  <c r="J16" i="6" s="1"/>
  <c r="I15" i="6"/>
  <c r="J15" i="6" s="1"/>
  <c r="I14" i="6"/>
  <c r="J14" i="6" s="1"/>
  <c r="I13" i="6"/>
  <c r="J13" i="6" s="1"/>
  <c r="I12" i="6"/>
  <c r="J12" i="6" s="1"/>
  <c r="I11" i="6"/>
  <c r="J11" i="6" s="1"/>
  <c r="I10" i="6"/>
  <c r="J10" i="6" s="1"/>
  <c r="I8" i="6"/>
  <c r="J8" i="6" s="1"/>
  <c r="I7" i="6"/>
  <c r="G6" i="6"/>
  <c r="G4" i="6"/>
  <c r="D2" i="6"/>
  <c r="J17" i="7" l="1"/>
  <c r="J27" i="7"/>
  <c r="J37" i="7"/>
  <c r="J9" i="7"/>
  <c r="J50" i="7"/>
  <c r="J23" i="7"/>
  <c r="J31" i="7"/>
  <c r="J61" i="7"/>
  <c r="J100" i="7"/>
  <c r="J128" i="7"/>
  <c r="J117" i="6"/>
  <c r="J23" i="6"/>
  <c r="J27" i="6"/>
  <c r="J37" i="6"/>
  <c r="J59" i="6"/>
  <c r="J50" i="6"/>
  <c r="J9" i="6"/>
  <c r="J31" i="6"/>
  <c r="J46" i="6"/>
  <c r="J93" i="6"/>
  <c r="J17" i="6"/>
  <c r="M26" i="6" l="1"/>
  <c r="M119" i="6" l="1"/>
  <c r="M118" i="6"/>
  <c r="M120" i="6"/>
  <c r="M61" i="6" l="1"/>
  <c r="M89" i="6" l="1"/>
  <c r="M86" i="6"/>
  <c r="M88" i="6"/>
  <c r="M87" i="6"/>
  <c r="M83" i="6" l="1"/>
  <c r="M81" i="6"/>
  <c r="M78" i="6"/>
  <c r="M77" i="6" l="1"/>
  <c r="M79" i="6"/>
  <c r="M45" i="6" l="1"/>
  <c r="M68" i="6" l="1"/>
  <c r="M114" i="6" l="1"/>
  <c r="M113" i="6"/>
  <c r="M112" i="6"/>
  <c r="M111" i="6"/>
  <c r="M110" i="6"/>
  <c r="M109" i="6"/>
  <c r="M108" i="6"/>
  <c r="M106" i="6"/>
  <c r="M101" i="6"/>
  <c r="M100" i="6"/>
  <c r="M99" i="6"/>
  <c r="M95" i="6"/>
  <c r="M97" i="6"/>
  <c r="M96" i="6"/>
  <c r="M103" i="6" l="1"/>
  <c r="M116" i="6"/>
  <c r="M115" i="6"/>
  <c r="M107" i="6"/>
  <c r="M105" i="6"/>
  <c r="M98" i="6"/>
  <c r="M94" i="6"/>
  <c r="M92" i="6"/>
  <c r="M91" i="6"/>
  <c r="M104" i="6" l="1"/>
  <c r="M82" i="6"/>
  <c r="M80" i="6"/>
  <c r="M76" i="6"/>
  <c r="M85" i="6" l="1"/>
  <c r="M102" i="6" l="1"/>
  <c r="M74" i="6"/>
  <c r="M73" i="6"/>
  <c r="M72" i="6"/>
  <c r="M71" i="6"/>
  <c r="M69" i="6"/>
  <c r="M67" i="6"/>
  <c r="M63" i="6"/>
  <c r="M65" i="6"/>
  <c r="M64" i="6"/>
  <c r="F84" i="6" l="1"/>
  <c r="J84" i="6" s="1"/>
  <c r="M66" i="6"/>
  <c r="F91" i="7"/>
  <c r="J91" i="7" s="1"/>
  <c r="M84" i="6"/>
  <c r="M90" i="6"/>
  <c r="M62" i="6"/>
  <c r="J75" i="6" l="1"/>
  <c r="J82" i="7"/>
  <c r="M58" i="6"/>
  <c r="M57" i="6"/>
  <c r="M54" i="6"/>
  <c r="M56" i="6"/>
  <c r="M55" i="6"/>
  <c r="I124" i="6" l="1"/>
  <c r="J124" i="6"/>
  <c r="M60" i="6"/>
  <c r="M70" i="6"/>
  <c r="M53" i="6"/>
  <c r="M52" i="6" l="1"/>
  <c r="M51" i="6"/>
  <c r="M43" i="6"/>
  <c r="M34" i="6" l="1"/>
  <c r="M30" i="6" l="1"/>
  <c r="M41" i="6"/>
  <c r="M44" i="6"/>
  <c r="M29" i="6"/>
  <c r="M22" i="6"/>
  <c r="M28" i="6"/>
  <c r="M42" i="6" l="1"/>
  <c r="M38" i="6"/>
  <c r="M32" i="6"/>
  <c r="M24" i="6"/>
  <c r="M25" i="6"/>
  <c r="M47" i="6" l="1"/>
  <c r="M39" i="6"/>
  <c r="M40" i="6"/>
  <c r="M10" i="6"/>
  <c r="M48" i="6" l="1"/>
  <c r="M33" i="6"/>
  <c r="M11" i="6"/>
  <c r="M8" i="6" l="1"/>
  <c r="M35" i="6"/>
  <c r="M14" i="6"/>
  <c r="M12" i="6"/>
  <c r="M13" i="6"/>
  <c r="M49" i="6" l="1"/>
  <c r="M15" i="6"/>
  <c r="M16" i="6"/>
  <c r="M36" i="6" l="1"/>
  <c r="M18" i="6"/>
  <c r="M20" i="6" l="1"/>
  <c r="M19" i="6"/>
  <c r="M21" i="6" l="1"/>
  <c r="F5" i="8" l="1"/>
  <c r="J5" i="8" s="1"/>
  <c r="J4" i="8" s="1"/>
  <c r="J120" i="8" s="1"/>
  <c r="J122" i="8" s="1"/>
  <c r="J126" i="8" s="1"/>
  <c r="F7" i="6" l="1"/>
  <c r="M7" i="6" l="1"/>
  <c r="F7" i="7"/>
  <c r="J7" i="7" s="1"/>
  <c r="J7" i="6"/>
  <c r="J6" i="6" s="1"/>
  <c r="J6" i="7" l="1"/>
  <c r="J131" i="7" s="1"/>
  <c r="M122" i="6"/>
  <c r="K125" i="6" l="1"/>
  <c r="L125" i="6"/>
  <c r="M123" i="6"/>
  <c r="I137" i="7"/>
  <c r="J133" i="7"/>
  <c r="J137" i="7" s="1"/>
  <c r="K95" i="7" l="1"/>
  <c r="M114" i="7"/>
  <c r="K68" i="7"/>
  <c r="K38" i="7"/>
  <c r="K73" i="7"/>
  <c r="K13" i="7"/>
  <c r="K90" i="7"/>
  <c r="M115" i="7"/>
  <c r="K78" i="7"/>
  <c r="K56" i="7"/>
  <c r="K86" i="7"/>
  <c r="K47" i="7"/>
  <c r="M121" i="7"/>
  <c r="K55" i="7"/>
  <c r="K79" i="7"/>
  <c r="K94" i="7"/>
  <c r="M120" i="7"/>
  <c r="K75" i="7"/>
  <c r="K52" i="7"/>
  <c r="K96" i="7"/>
  <c r="K87" i="7"/>
  <c r="K24" i="7"/>
  <c r="K67" i="7"/>
  <c r="M112" i="7"/>
  <c r="M105" i="7"/>
  <c r="K19" i="7"/>
  <c r="K20" i="7"/>
  <c r="M109" i="7"/>
  <c r="K85" i="7"/>
  <c r="K69" i="7"/>
  <c r="K22" i="7"/>
  <c r="M118" i="7"/>
  <c r="K29" i="7"/>
  <c r="K80" i="7"/>
  <c r="K53" i="7"/>
  <c r="K62" i="7"/>
  <c r="K15" i="7"/>
  <c r="K57" i="7"/>
  <c r="K43" i="7"/>
  <c r="K91" i="7"/>
  <c r="M102" i="7"/>
  <c r="M125" i="7"/>
  <c r="M122" i="7"/>
  <c r="K59" i="7"/>
  <c r="K34" i="7"/>
  <c r="K45" i="7"/>
  <c r="K63" i="7"/>
  <c r="M104" i="7"/>
  <c r="M126" i="7"/>
  <c r="K66" i="7"/>
  <c r="K60" i="7"/>
  <c r="K54" i="7"/>
  <c r="M98" i="7"/>
  <c r="M116" i="7"/>
  <c r="K28" i="7"/>
  <c r="K33" i="7"/>
  <c r="M99" i="7"/>
  <c r="K74" i="7"/>
  <c r="K84" i="7"/>
  <c r="K88" i="7"/>
  <c r="K93" i="7"/>
  <c r="K72" i="7"/>
  <c r="K92" i="7"/>
  <c r="K16" i="7"/>
  <c r="K83" i="7"/>
  <c r="K70" i="7"/>
  <c r="K36" i="7"/>
  <c r="K40" i="7"/>
  <c r="M117" i="7"/>
  <c r="K8" i="7"/>
  <c r="K81" i="7"/>
  <c r="M107" i="7"/>
  <c r="K18" i="7"/>
  <c r="M103" i="7"/>
  <c r="K71" i="7"/>
  <c r="M111" i="7"/>
  <c r="K58" i="7"/>
  <c r="M113" i="7"/>
  <c r="K26" i="7"/>
  <c r="K10" i="7"/>
  <c r="K41" i="7"/>
  <c r="K21" i="7"/>
  <c r="K32" i="7"/>
  <c r="K76" i="7"/>
  <c r="K65" i="7"/>
  <c r="K11" i="7"/>
  <c r="K42" i="7"/>
  <c r="K77" i="7"/>
  <c r="K48" i="7"/>
  <c r="M119" i="7"/>
  <c r="K30" i="7"/>
  <c r="K14" i="7"/>
  <c r="M97" i="7"/>
  <c r="K44" i="7"/>
  <c r="K49" i="7"/>
  <c r="M108" i="7"/>
  <c r="M106" i="7"/>
  <c r="M101" i="7"/>
  <c r="K89" i="7"/>
  <c r="M127" i="7"/>
  <c r="M123" i="7"/>
  <c r="M110" i="7"/>
  <c r="K39" i="7"/>
  <c r="K12" i="7"/>
  <c r="K51" i="7"/>
  <c r="K25" i="7"/>
  <c r="M129" i="7"/>
  <c r="K64" i="7"/>
  <c r="K35" i="7"/>
  <c r="K7" i="7"/>
  <c r="L126" i="6"/>
  <c r="L26" i="6"/>
  <c r="L119" i="6"/>
  <c r="L120" i="6"/>
  <c r="L118" i="6"/>
  <c r="L61" i="6"/>
  <c r="L86" i="6"/>
  <c r="L89" i="6"/>
  <c r="L88" i="6"/>
  <c r="L87" i="6"/>
  <c r="L83" i="6"/>
  <c r="L78" i="6"/>
  <c r="L81" i="6"/>
  <c r="L79" i="6"/>
  <c r="L77" i="6"/>
  <c r="L45" i="6"/>
  <c r="L68" i="6"/>
  <c r="L110" i="6"/>
  <c r="L113" i="6"/>
  <c r="L111" i="6"/>
  <c r="L114" i="6"/>
  <c r="L97" i="6"/>
  <c r="L112" i="6"/>
  <c r="L95" i="6"/>
  <c r="L109" i="6"/>
  <c r="L108" i="6"/>
  <c r="L96" i="6"/>
  <c r="L99" i="6"/>
  <c r="L100" i="6"/>
  <c r="L101" i="6"/>
  <c r="L106" i="6"/>
  <c r="L94" i="6"/>
  <c r="L116" i="6"/>
  <c r="L103" i="6"/>
  <c r="L91" i="6"/>
  <c r="L115" i="6"/>
  <c r="L105" i="6"/>
  <c r="L107" i="6"/>
  <c r="L98" i="6"/>
  <c r="L92" i="6"/>
  <c r="L76" i="6"/>
  <c r="L82" i="6"/>
  <c r="L104" i="6"/>
  <c r="L80" i="6"/>
  <c r="L85" i="6"/>
  <c r="L71" i="6"/>
  <c r="L73" i="6"/>
  <c r="L72" i="6"/>
  <c r="L67" i="6"/>
  <c r="L63" i="6"/>
  <c r="L69" i="6"/>
  <c r="L65" i="6"/>
  <c r="L102" i="6"/>
  <c r="L64" i="6"/>
  <c r="L74" i="6"/>
  <c r="L62" i="6"/>
  <c r="L66" i="6"/>
  <c r="L84" i="6"/>
  <c r="L90" i="6"/>
  <c r="L55" i="6"/>
  <c r="L56" i="6"/>
  <c r="L58" i="6"/>
  <c r="L54" i="6"/>
  <c r="L57" i="6"/>
  <c r="L60" i="6"/>
  <c r="L70" i="6"/>
  <c r="L53" i="6"/>
  <c r="L52" i="6"/>
  <c r="L51" i="6"/>
  <c r="L43" i="6"/>
  <c r="L34" i="6"/>
  <c r="L29" i="6"/>
  <c r="L30" i="6"/>
  <c r="L28" i="6"/>
  <c r="L44" i="6"/>
  <c r="L41" i="6"/>
  <c r="L22" i="6"/>
  <c r="L38" i="6"/>
  <c r="L42" i="6"/>
  <c r="L24" i="6"/>
  <c r="L32" i="6"/>
  <c r="L25" i="6"/>
  <c r="L10" i="6"/>
  <c r="L40" i="6"/>
  <c r="L47" i="6"/>
  <c r="L39" i="6"/>
  <c r="L33" i="6"/>
  <c r="L48" i="6"/>
  <c r="L11" i="6"/>
  <c r="L14" i="6"/>
  <c r="L8" i="6"/>
  <c r="L13" i="6"/>
  <c r="L12" i="6"/>
  <c r="L35" i="6"/>
  <c r="L49" i="6"/>
  <c r="L15" i="6"/>
  <c r="L16" i="6"/>
  <c r="L36" i="6"/>
  <c r="L18" i="6"/>
  <c r="L19" i="6"/>
  <c r="L20" i="6"/>
  <c r="L21" i="6"/>
  <c r="L7" i="6"/>
  <c r="N97" i="7"/>
  <c r="N126" i="7"/>
  <c r="L70" i="7"/>
  <c r="O70" i="7" s="1"/>
  <c r="L68" i="7"/>
  <c r="L32" i="7"/>
  <c r="L16" i="7"/>
  <c r="L86" i="7"/>
  <c r="O86" i="7" s="1"/>
  <c r="N98" i="7"/>
  <c r="N125" i="7"/>
  <c r="L66" i="7"/>
  <c r="O66" i="7" s="1"/>
  <c r="L41" i="7"/>
  <c r="O41" i="7" s="1"/>
  <c r="L65" i="7"/>
  <c r="O65" i="7" s="1"/>
  <c r="N102" i="7"/>
  <c r="L72" i="7"/>
  <c r="O72" i="7" s="1"/>
  <c r="L20" i="7"/>
  <c r="O20" i="7" s="1"/>
  <c r="L36" i="7"/>
  <c r="L93" i="7"/>
  <c r="O93" i="7" s="1"/>
  <c r="L57" i="7"/>
  <c r="O57" i="7" s="1"/>
  <c r="L24" i="7"/>
  <c r="O24" i="7" s="1"/>
  <c r="L56" i="7"/>
  <c r="O56" i="7" s="1"/>
  <c r="N110" i="7"/>
  <c r="L51" i="7"/>
  <c r="O51" i="7" s="1"/>
  <c r="L79" i="7"/>
  <c r="O79" i="7" s="1"/>
  <c r="N116" i="7"/>
  <c r="L89" i="7"/>
  <c r="N127" i="7"/>
  <c r="N106" i="7"/>
  <c r="L91" i="7"/>
  <c r="L96" i="7"/>
  <c r="L44" i="7"/>
  <c r="O44" i="7" s="1"/>
  <c r="L78" i="7"/>
  <c r="O78" i="7" s="1"/>
  <c r="L10" i="7"/>
  <c r="L11" i="7"/>
  <c r="O11" i="7" s="1"/>
  <c r="N105" i="7"/>
  <c r="N118" i="7"/>
  <c r="L55" i="7"/>
  <c r="O55" i="7" s="1"/>
  <c r="L92" i="7"/>
  <c r="L15" i="7"/>
  <c r="O15" i="7" s="1"/>
  <c r="N117" i="7"/>
  <c r="L88" i="7"/>
  <c r="N101" i="7"/>
  <c r="L45" i="7"/>
  <c r="O45" i="7" s="1"/>
  <c r="L80" i="7"/>
  <c r="O80" i="7" s="1"/>
  <c r="N104" i="7"/>
  <c r="N115" i="7"/>
  <c r="L64" i="7"/>
  <c r="L34" i="7"/>
  <c r="O34" i="7" s="1"/>
  <c r="L12" i="7"/>
  <c r="L30" i="7"/>
  <c r="L84" i="7"/>
  <c r="O84" i="7" s="1"/>
  <c r="N114" i="7"/>
  <c r="L87" i="7"/>
  <c r="O87" i="7" s="1"/>
  <c r="L25" i="7"/>
  <c r="O25" i="7" s="1"/>
  <c r="L48" i="7"/>
  <c r="O48" i="7" s="1"/>
  <c r="L54" i="7"/>
  <c r="O54" i="7" s="1"/>
  <c r="N120" i="7"/>
  <c r="L74" i="7"/>
  <c r="O74" i="7" s="1"/>
  <c r="L67" i="7"/>
  <c r="O67" i="7" s="1"/>
  <c r="L69" i="7"/>
  <c r="O69" i="7" s="1"/>
  <c r="N122" i="7"/>
  <c r="L52" i="7"/>
  <c r="L63" i="7"/>
  <c r="O63" i="7" s="1"/>
  <c r="N109" i="7"/>
  <c r="N121" i="7"/>
  <c r="L26" i="7"/>
  <c r="L38" i="7"/>
  <c r="L76" i="7"/>
  <c r="O76" i="7" s="1"/>
  <c r="L49" i="7"/>
  <c r="L59" i="7"/>
  <c r="L8" i="7"/>
  <c r="O8" i="7" s="1"/>
  <c r="L53" i="7"/>
  <c r="O53" i="7" s="1"/>
  <c r="N119" i="7"/>
  <c r="N108" i="7"/>
  <c r="L39" i="7"/>
  <c r="O39" i="7" s="1"/>
  <c r="L18" i="7"/>
  <c r="O18" i="7" s="1"/>
  <c r="L33" i="7"/>
  <c r="L85" i="7"/>
  <c r="O85" i="7" s="1"/>
  <c r="L94" i="7"/>
  <c r="L47" i="7"/>
  <c r="O47" i="7" s="1"/>
  <c r="L28" i="7"/>
  <c r="L83" i="7"/>
  <c r="O83" i="7" s="1"/>
  <c r="N99" i="7"/>
  <c r="L90" i="7"/>
  <c r="O90" i="7" s="1"/>
  <c r="L95" i="7"/>
  <c r="O95" i="7" s="1"/>
  <c r="N123" i="7"/>
  <c r="L19" i="7"/>
  <c r="O19" i="7" s="1"/>
  <c r="L58" i="7"/>
  <c r="O58" i="7" s="1"/>
  <c r="L81" i="7"/>
  <c r="L35" i="7"/>
  <c r="O35" i="7" s="1"/>
  <c r="N107" i="7"/>
  <c r="N129" i="7"/>
  <c r="L62" i="7"/>
  <c r="L42" i="7"/>
  <c r="L77" i="7"/>
  <c r="L60" i="7"/>
  <c r="O60" i="7" s="1"/>
  <c r="N113" i="7"/>
  <c r="L29" i="7"/>
  <c r="O29" i="7" s="1"/>
  <c r="L22" i="7"/>
  <c r="O22" i="7" s="1"/>
  <c r="L13" i="7"/>
  <c r="O13" i="7" s="1"/>
  <c r="L73" i="7"/>
  <c r="O73" i="7" s="1"/>
  <c r="L40" i="7"/>
  <c r="L43" i="7"/>
  <c r="O43" i="7" s="1"/>
  <c r="L14" i="7"/>
  <c r="O14" i="7" s="1"/>
  <c r="L75" i="7"/>
  <c r="O75" i="7" s="1"/>
  <c r="L71" i="7"/>
  <c r="N112" i="7"/>
  <c r="N111" i="7"/>
  <c r="L21" i="7"/>
  <c r="O21" i="7" s="1"/>
  <c r="N103" i="7"/>
  <c r="L7" i="7"/>
  <c r="K26" i="6"/>
  <c r="K119" i="6"/>
  <c r="K120" i="6"/>
  <c r="K118" i="6"/>
  <c r="K61" i="6"/>
  <c r="K89" i="6"/>
  <c r="K86" i="6"/>
  <c r="K87" i="6"/>
  <c r="K88" i="6"/>
  <c r="K78" i="6"/>
  <c r="K83" i="6"/>
  <c r="K81" i="6"/>
  <c r="K79" i="6"/>
  <c r="K77" i="6"/>
  <c r="K45" i="6"/>
  <c r="K68" i="6"/>
  <c r="K95" i="6"/>
  <c r="K109" i="6"/>
  <c r="K108" i="6"/>
  <c r="K100" i="6"/>
  <c r="K106" i="6"/>
  <c r="K110" i="6"/>
  <c r="K113" i="6"/>
  <c r="K111" i="6"/>
  <c r="K114" i="6"/>
  <c r="K101" i="6"/>
  <c r="K96" i="6"/>
  <c r="K97" i="6"/>
  <c r="K99" i="6"/>
  <c r="K112" i="6"/>
  <c r="K115" i="6"/>
  <c r="K91" i="6"/>
  <c r="K116" i="6"/>
  <c r="K103" i="6"/>
  <c r="K94" i="6"/>
  <c r="K98" i="6"/>
  <c r="K92" i="6"/>
  <c r="K105" i="6"/>
  <c r="K107" i="6"/>
  <c r="K82" i="6"/>
  <c r="K76" i="6"/>
  <c r="K80" i="6"/>
  <c r="K104" i="6"/>
  <c r="K85" i="6"/>
  <c r="K63" i="6"/>
  <c r="K72" i="6"/>
  <c r="K69" i="6"/>
  <c r="K64" i="6"/>
  <c r="K71" i="6"/>
  <c r="K73" i="6"/>
  <c r="K67" i="6"/>
  <c r="K74" i="6"/>
  <c r="K65" i="6"/>
  <c r="K102" i="6"/>
  <c r="K62" i="6"/>
  <c r="K66" i="6"/>
  <c r="K84" i="6"/>
  <c r="K90" i="6"/>
  <c r="K56" i="6"/>
  <c r="K57" i="6"/>
  <c r="K55" i="6"/>
  <c r="K58" i="6"/>
  <c r="K54" i="6"/>
  <c r="K70" i="6"/>
  <c r="K60" i="6"/>
  <c r="K53" i="6"/>
  <c r="K52" i="6"/>
  <c r="K51" i="6"/>
  <c r="K43" i="6"/>
  <c r="K34" i="6"/>
  <c r="K41" i="6"/>
  <c r="K22" i="6"/>
  <c r="K30" i="6"/>
  <c r="K44" i="6"/>
  <c r="K29" i="6"/>
  <c r="K28" i="6"/>
  <c r="K24" i="6"/>
  <c r="K42" i="6"/>
  <c r="K38" i="6"/>
  <c r="K25" i="6"/>
  <c r="K32" i="6"/>
  <c r="K40" i="6"/>
  <c r="K10" i="6"/>
  <c r="K39" i="6"/>
  <c r="K47" i="6"/>
  <c r="K48" i="6"/>
  <c r="K11" i="6"/>
  <c r="K33" i="6"/>
  <c r="K14" i="6"/>
  <c r="K8" i="6"/>
  <c r="K13" i="6"/>
  <c r="K35" i="6"/>
  <c r="K12" i="6"/>
  <c r="K15" i="6"/>
  <c r="K49" i="6"/>
  <c r="K16" i="6"/>
  <c r="K36" i="6"/>
  <c r="K18" i="6"/>
  <c r="K20" i="6"/>
  <c r="K19" i="6"/>
  <c r="K21" i="6"/>
  <c r="K7" i="6"/>
  <c r="O71" i="7" l="1"/>
  <c r="O42" i="7"/>
  <c r="O26" i="7"/>
  <c r="O52" i="7"/>
  <c r="O30" i="7"/>
  <c r="O92" i="7"/>
  <c r="O89" i="7"/>
  <c r="O32" i="7"/>
  <c r="O62" i="7"/>
  <c r="O81" i="7"/>
  <c r="O28" i="7"/>
  <c r="O33" i="7"/>
  <c r="O49" i="7"/>
  <c r="O12" i="7"/>
  <c r="O88" i="7"/>
  <c r="O10" i="7"/>
  <c r="O91" i="7"/>
  <c r="O36" i="7"/>
  <c r="O68" i="7"/>
  <c r="L122" i="6"/>
  <c r="L123" i="6" s="1"/>
  <c r="O77" i="7"/>
  <c r="O94" i="7"/>
  <c r="O38" i="7"/>
  <c r="O64" i="7"/>
  <c r="O16" i="7"/>
  <c r="O40" i="7"/>
  <c r="O59" i="7"/>
  <c r="O96" i="7"/>
  <c r="K135" i="7"/>
  <c r="O127" i="7"/>
  <c r="O108" i="7"/>
  <c r="O111" i="7"/>
  <c r="O107" i="7"/>
  <c r="O104" i="7"/>
  <c r="O118" i="7"/>
  <c r="O109" i="7"/>
  <c r="O112" i="7"/>
  <c r="O115" i="7"/>
  <c r="K122" i="6"/>
  <c r="K123" i="6" s="1"/>
  <c r="O7" i="7"/>
  <c r="L135" i="7"/>
  <c r="K137" i="7" s="1"/>
  <c r="L136" i="7" s="1"/>
  <c r="O129" i="7"/>
  <c r="O122" i="7"/>
  <c r="N135" i="7"/>
  <c r="O110" i="7"/>
  <c r="O101" i="7"/>
  <c r="O119" i="7"/>
  <c r="O113" i="7"/>
  <c r="O103" i="7"/>
  <c r="O116" i="7"/>
  <c r="O125" i="7"/>
  <c r="O114" i="7"/>
  <c r="O123" i="7"/>
  <c r="O106" i="7"/>
  <c r="O97" i="7"/>
  <c r="M135" i="7"/>
  <c r="O117" i="7"/>
  <c r="O99" i="7"/>
  <c r="O98" i="7"/>
  <c r="O126" i="7"/>
  <c r="O102" i="7"/>
  <c r="O105" i="7"/>
  <c r="O120" i="7"/>
  <c r="O121" i="7"/>
  <c r="M137" i="7" l="1"/>
  <c r="K136" i="7"/>
  <c r="M136" i="7" l="1"/>
  <c r="O137" i="7"/>
  <c r="N136" i="7"/>
</calcChain>
</file>

<file path=xl/sharedStrings.xml><?xml version="1.0" encoding="utf-8"?>
<sst xmlns="http://schemas.openxmlformats.org/spreadsheetml/2006/main" count="1646" uniqueCount="488">
  <si>
    <t>ITEM</t>
  </si>
  <si>
    <t>FONTE</t>
  </si>
  <si>
    <t>CÓDIGO</t>
  </si>
  <si>
    <t>1.</t>
  </si>
  <si>
    <t/>
  </si>
  <si>
    <t>1.1.</t>
  </si>
  <si>
    <t>BDI</t>
  </si>
  <si>
    <t>2.</t>
  </si>
  <si>
    <t>2.1.</t>
  </si>
  <si>
    <t>2.2.</t>
  </si>
  <si>
    <t>2.3.</t>
  </si>
  <si>
    <t>2.4.</t>
  </si>
  <si>
    <t>2.5.</t>
  </si>
  <si>
    <t>3.</t>
  </si>
  <si>
    <t>3.1.</t>
  </si>
  <si>
    <t>4.</t>
  </si>
  <si>
    <t>4.1.</t>
  </si>
  <si>
    <t>4.2.</t>
  </si>
  <si>
    <t>4.3.</t>
  </si>
  <si>
    <t>5.</t>
  </si>
  <si>
    <t>COBERTURA</t>
  </si>
  <si>
    <t>5.1.</t>
  </si>
  <si>
    <t>5.2.</t>
  </si>
  <si>
    <t>5.3.</t>
  </si>
  <si>
    <t>13º Item - PLANO DE APLICAÇÃO DE RECURSOS (Planilha Orçamentária)</t>
  </si>
  <si>
    <t>SERVIÇOS PRELIMINARES</t>
  </si>
  <si>
    <t>CPOS</t>
  </si>
  <si>
    <t>02.08.020</t>
  </si>
  <si>
    <t>Placa de identificação para obra</t>
  </si>
  <si>
    <t>m²</t>
  </si>
  <si>
    <t>1.2.</t>
  </si>
  <si>
    <t>02.10.020</t>
  </si>
  <si>
    <t>Locação de obra de edificação</t>
  </si>
  <si>
    <t>Especificações dos serviços</t>
  </si>
  <si>
    <t>Unidade</t>
  </si>
  <si>
    <t>Quantidade</t>
  </si>
  <si>
    <t>Custo Unitário</t>
  </si>
  <si>
    <t>Valor Unitário</t>
  </si>
  <si>
    <t>VALOR TOTAL</t>
  </si>
  <si>
    <t>INFRAESTRUTURA (FUNDAÇÕES)</t>
  </si>
  <si>
    <t>12.01.020</t>
  </si>
  <si>
    <t>Broca em concreto armado diâmetro de 20 cm - completa</t>
  </si>
  <si>
    <t>06.02.020</t>
  </si>
  <si>
    <t>Escavação manual em solo de 1ª e 2ª categoria em vala ou cava até 1,5 m</t>
  </si>
  <si>
    <t>09.01.020</t>
  </si>
  <si>
    <t>Forma em madeira comum para fundação</t>
  </si>
  <si>
    <t>10.01.040</t>
  </si>
  <si>
    <t>Armadura em barra de aço CA-50 (A ou B) fyk = 500 MPa</t>
  </si>
  <si>
    <t>11.03.090</t>
  </si>
  <si>
    <t>Concreto preparado no local, fck = 20 MPa</t>
  </si>
  <si>
    <t>2.6.</t>
  </si>
  <si>
    <t>11.16.040</t>
  </si>
  <si>
    <t>Lançamento e adensamento de concreto ou massa em fundação</t>
  </si>
  <si>
    <t>2.7.</t>
  </si>
  <si>
    <t>32.16.030</t>
  </si>
  <si>
    <t>Impermeabilização em membrana de asfalto modificado com elastômeros, na cor preta</t>
  </si>
  <si>
    <t>m</t>
  </si>
  <si>
    <t>m³</t>
  </si>
  <si>
    <t>kg</t>
  </si>
  <si>
    <t>SUPERESTRUTURA</t>
  </si>
  <si>
    <t>09.01.030</t>
  </si>
  <si>
    <t>Forma em madeira comum para estrutura</t>
  </si>
  <si>
    <t>3.2.</t>
  </si>
  <si>
    <t>3.3.</t>
  </si>
  <si>
    <t>3.4.</t>
  </si>
  <si>
    <t>11.16.060</t>
  </si>
  <si>
    <t>Lançamento e adensamento de concreto ou massa em estrutura</t>
  </si>
  <si>
    <t>3.5.</t>
  </si>
  <si>
    <t>13.01.130</t>
  </si>
  <si>
    <t>Laje pré-fabricada mista vigota treliçada/lajota cerâmica - LT 12 (8+4) e capa com concreto de 25 MPa</t>
  </si>
  <si>
    <t>15.01.120</t>
  </si>
  <si>
    <t xml:space="preserve">Estrutura de madeira tesourada para telha perfil ondulado - vãos 7,01 a 10,00 m </t>
  </si>
  <si>
    <t>16.03.010</t>
  </si>
  <si>
    <t>Telhamento em cimento reforçado com fio sintético CRFS - perfil ondulado de 6 mm</t>
  </si>
  <si>
    <t>16.33.052</t>
  </si>
  <si>
    <t>Calha, rufo, afins em chapa galvanizada nº 24 - corte 0,50 m</t>
  </si>
  <si>
    <t>PAREDES E PAINEIS</t>
  </si>
  <si>
    <t>14.04.200</t>
  </si>
  <si>
    <t>Alvenaria de bloco cerâmico de vedação, uso revestido, de 9 cm</t>
  </si>
  <si>
    <t>14.20.010</t>
  </si>
  <si>
    <t>Vergas, contravergas e pilaretes de concreto armado</t>
  </si>
  <si>
    <t>14.30.020</t>
  </si>
  <si>
    <t>Divisória em placas de granilite com espessura de 3 cm</t>
  </si>
  <si>
    <t>6.</t>
  </si>
  <si>
    <t>REVESTIMENTO DE PAREDE</t>
  </si>
  <si>
    <t>6.1.</t>
  </si>
  <si>
    <t>17.02.020</t>
  </si>
  <si>
    <t>Chapisco</t>
  </si>
  <si>
    <t>6.2.</t>
  </si>
  <si>
    <t>17.02.120</t>
  </si>
  <si>
    <t>Emboço comum</t>
  </si>
  <si>
    <t>6.3.</t>
  </si>
  <si>
    <t>18.11.052</t>
  </si>
  <si>
    <t>Revestimento em placa cerâmica esmaltada, tipo monoporosa, retangular, assentado e rejuntado com argamassa industrializada</t>
  </si>
  <si>
    <t>6.4.</t>
  </si>
  <si>
    <t>6.5.</t>
  </si>
  <si>
    <t>33.10.050</t>
  </si>
  <si>
    <t>Tinta acrílica em massa, inclusive preparo</t>
  </si>
  <si>
    <t>7.</t>
  </si>
  <si>
    <t>PISO</t>
  </si>
  <si>
    <t>7.1.</t>
  </si>
  <si>
    <t>11.18.040</t>
  </si>
  <si>
    <t>Lastro de pedra britada</t>
  </si>
  <si>
    <t>7.2.</t>
  </si>
  <si>
    <t xml:space="preserve">17.01.040 </t>
  </si>
  <si>
    <t>Lastro de concreto impermeabilizado</t>
  </si>
  <si>
    <t>7.3.</t>
  </si>
  <si>
    <t>17.01.020</t>
  </si>
  <si>
    <t>Argamassa de regularização e/ou proteção</t>
  </si>
  <si>
    <t>7.4.</t>
  </si>
  <si>
    <t>18.06.102</t>
  </si>
  <si>
    <t>Placa cerâmica esmaltada PEI-5 para área interna, grupo de absorção BIIb, resistência química B, assentado com argamassa colante industrializada</t>
  </si>
  <si>
    <t>7.5.</t>
  </si>
  <si>
    <t>18.06.400</t>
  </si>
  <si>
    <t>Rejuntamento em placas cerâmicas com cimento branco, juntas acima de 3 até 5 mm</t>
  </si>
  <si>
    <t>7.6.</t>
  </si>
  <si>
    <t>18.06.103</t>
  </si>
  <si>
    <t>Rodapé em placa cerâmica esmaltada PEI-5 para área interna, grupo de absorção BIIb, resistência química B, assentado com argamassa colante industrializada</t>
  </si>
  <si>
    <t>7.7.</t>
  </si>
  <si>
    <t>17.03.040</t>
  </si>
  <si>
    <t>Cimentado desempenado e alisado (queimado)</t>
  </si>
  <si>
    <t>7.8.</t>
  </si>
  <si>
    <t>17.10.100</t>
  </si>
  <si>
    <t>Soleira em granilite moldado no local</t>
  </si>
  <si>
    <t>8.</t>
  </si>
  <si>
    <t>REVESTIMENTO DE TETO</t>
  </si>
  <si>
    <t>8.1.</t>
  </si>
  <si>
    <t>8.2.</t>
  </si>
  <si>
    <t>8.3.</t>
  </si>
  <si>
    <t>9.</t>
  </si>
  <si>
    <t>ESQUADRIAS</t>
  </si>
  <si>
    <t>9.1.</t>
  </si>
  <si>
    <t>25.01.371</t>
  </si>
  <si>
    <t>Caixilho em alumínio basculante com vidro - branco</t>
  </si>
  <si>
    <t>9.2.</t>
  </si>
  <si>
    <t>24.02.590</t>
  </si>
  <si>
    <t>Porta de enrolar manual, cega ou vazada</t>
  </si>
  <si>
    <t>9.3.</t>
  </si>
  <si>
    <t>23.09.050</t>
  </si>
  <si>
    <t>Porta lisa com batente madeira - 90 x 210 cm</t>
  </si>
  <si>
    <t>un</t>
  </si>
  <si>
    <t>9.4.</t>
  </si>
  <si>
    <t>28.01.040</t>
  </si>
  <si>
    <t>Ferragem completa com maçaneta tipo alavanca, para porta interna com 1 folha</t>
  </si>
  <si>
    <t>cj</t>
  </si>
  <si>
    <t>9.5.</t>
  </si>
  <si>
    <t>28.01.160</t>
  </si>
  <si>
    <t>Mola aérea para porta, com esforço acima de 50 kg até 60 kg</t>
  </si>
  <si>
    <t>9.6.</t>
  </si>
  <si>
    <t>23.09.010</t>
  </si>
  <si>
    <t>Acréscimo de bandeira - porta lisa comum com batente de madeira</t>
  </si>
  <si>
    <t>9.7.</t>
  </si>
  <si>
    <t>28.20.430</t>
  </si>
  <si>
    <t>Dobradiça em latão cromado, com mola tipo vai e vem, de 3"</t>
  </si>
  <si>
    <t>9.8.</t>
  </si>
  <si>
    <t>25.02.110</t>
  </si>
  <si>
    <t>Porta veneziana de abrir em alumínio, sob medida</t>
  </si>
  <si>
    <t>9.9.</t>
  </si>
  <si>
    <t>24.02.054</t>
  </si>
  <si>
    <t>Porta corta-fogo classe P.90, com barra antipânico numa face e maçaneta na outra, completa</t>
  </si>
  <si>
    <t>9.10.</t>
  </si>
  <si>
    <t>24.03.100</t>
  </si>
  <si>
    <t>Alçapão/tampa em chapa de ferro com porta cadeado</t>
  </si>
  <si>
    <t>10.</t>
  </si>
  <si>
    <t>LOUÇAS, METAIS E ACESSÓRIOS</t>
  </si>
  <si>
    <t>10.1.</t>
  </si>
  <si>
    <t>44.03.450</t>
  </si>
  <si>
    <t>Torneira longa sem rosca para uso geral, em latão fundido cromado</t>
  </si>
  <si>
    <t>10.2.</t>
  </si>
  <si>
    <t>44.03.300</t>
  </si>
  <si>
    <t>Torneira volante tipo alavanca</t>
  </si>
  <si>
    <t>10.3.</t>
  </si>
  <si>
    <t>44.01.110</t>
  </si>
  <si>
    <t>Lavatório de louça com coluna</t>
  </si>
  <si>
    <t>10.4.</t>
  </si>
  <si>
    <t>30.08.040</t>
  </si>
  <si>
    <t xml:space="preserve">Lavatório de louça para canto sem coluna para pessoas com mobilidade reduzida </t>
  </si>
  <si>
    <t>10.5.</t>
  </si>
  <si>
    <t>44.01.800</t>
  </si>
  <si>
    <t>Bacia sifonada com caixa de descarga acoplada sem tampa - 6 litros</t>
  </si>
  <si>
    <t>10.6.</t>
  </si>
  <si>
    <t>30.08.060</t>
  </si>
  <si>
    <t>Bacia sifonada de louça para pessoas com mobilidade reduzida - capacidade de 6 litros</t>
  </si>
  <si>
    <t>10.7.</t>
  </si>
  <si>
    <t>44.03.670</t>
  </si>
  <si>
    <t>Caixa de descarga de embutir, acionamento frontal, completa</t>
  </si>
  <si>
    <t>10.8.</t>
  </si>
  <si>
    <t>44.03.470</t>
  </si>
  <si>
    <t>Torneira de parede para pia com bica móvel e arejador, em latão fundido cromado</t>
  </si>
  <si>
    <t>10.9.</t>
  </si>
  <si>
    <t>44.02.062</t>
  </si>
  <si>
    <t>Tampo/bancada em granito, com frontão, espessura de 2 cm, acabamento polido</t>
  </si>
  <si>
    <t>10.10.</t>
  </si>
  <si>
    <t>44.06.300</t>
  </si>
  <si>
    <t>Cuba em aço inoxidável simples de 400x340x140mm</t>
  </si>
  <si>
    <t>10.11.</t>
  </si>
  <si>
    <t>44.20.390</t>
  </si>
  <si>
    <t>Válvula de PVC para lavatório</t>
  </si>
  <si>
    <t>10.12.</t>
  </si>
  <si>
    <t>44.20.620</t>
  </si>
  <si>
    <t>Válvula americana</t>
  </si>
  <si>
    <t>10.13.</t>
  </si>
  <si>
    <t>43.02.140</t>
  </si>
  <si>
    <t>Chuveiro elétrico de 5.500 W / 220 V em PVC</t>
  </si>
  <si>
    <t>10.14.</t>
  </si>
  <si>
    <t>44.03.090</t>
  </si>
  <si>
    <t>Cabide cromado para banheiro</t>
  </si>
  <si>
    <t>10.15.</t>
  </si>
  <si>
    <t>44.20.280</t>
  </si>
  <si>
    <t>Tampa de plástico para bacia sanitária</t>
  </si>
  <si>
    <t>10.16.</t>
  </si>
  <si>
    <t>26.04.030</t>
  </si>
  <si>
    <t>Espelho comum de 3 mm com moldura em alumínio</t>
  </si>
  <si>
    <t>10.17.</t>
  </si>
  <si>
    <t>30.01.030</t>
  </si>
  <si>
    <t>Barra de apoio reta, para pessoas com mobilidade reduzida, em tubo de aço inoxidável de 1 1/2´x 800 mm</t>
  </si>
  <si>
    <t>10.18.</t>
  </si>
  <si>
    <t>30.01.120</t>
  </si>
  <si>
    <t>Barra de apoio reta, para pessoas com mobilidade reduzida, em tubo de aço inoxidável de 1 1/4 x 400 mm</t>
  </si>
  <si>
    <t>10.19.</t>
  </si>
  <si>
    <t>43.05.030</t>
  </si>
  <si>
    <t>Exaustor elétrico em plástico, vazão de 150 a 190m³/h</t>
  </si>
  <si>
    <t>10.20.</t>
  </si>
  <si>
    <t>44.03.020</t>
  </si>
  <si>
    <t>Meia saboneteira de louça de embutir</t>
  </si>
  <si>
    <t>11.</t>
  </si>
  <si>
    <t>INSTALAÇÕES HIDROSSANITÁRIAS</t>
  </si>
  <si>
    <t>11.1.</t>
  </si>
  <si>
    <t>48.02.002</t>
  </si>
  <si>
    <t>Reservatório de fibra de vidro - capacidade de 1.000 litros</t>
  </si>
  <si>
    <t>11.2.</t>
  </si>
  <si>
    <t>46.01.020</t>
  </si>
  <si>
    <t>Tubo de PVC rígido soldável marrom, DN= 25 mm, (3/4´), inclusive conexões</t>
  </si>
  <si>
    <t>11.3.</t>
  </si>
  <si>
    <t>46.01.030</t>
  </si>
  <si>
    <t>Tubo de PVC rígido soldável marrom, DN= 32 mm, (1´), inclusive conexões</t>
  </si>
  <si>
    <t>11.4.</t>
  </si>
  <si>
    <t>46.01.040</t>
  </si>
  <si>
    <t>Tubo de PVC rígido soldável marrom, DN= 40 mm, (1 1/4´), inclusive conexões</t>
  </si>
  <si>
    <t>11.5.</t>
  </si>
  <si>
    <t>47.02.020</t>
  </si>
  <si>
    <t>Registro de gaveta em latão fundido cromado com canopla, DN= 3/4´ - linha especial</t>
  </si>
  <si>
    <t>11.6.</t>
  </si>
  <si>
    <t>47.02.030</t>
  </si>
  <si>
    <t>Registro de gaveta em latão fundido cromado com canopla, DN= 1´ - linha especial</t>
  </si>
  <si>
    <t>11.7.</t>
  </si>
  <si>
    <t>47.02.040</t>
  </si>
  <si>
    <t>Registro de gaveta em latão fundido cromado com canopla, DN= 1 1/4´ - linha especial</t>
  </si>
  <si>
    <t>11.8.</t>
  </si>
  <si>
    <t>47.02.110</t>
  </si>
  <si>
    <t>Registro de pressão em latão fundido cromado com canopla, DN= 3/4´ - linha especial</t>
  </si>
  <si>
    <t>11.9.</t>
  </si>
  <si>
    <t>44.20.110</t>
  </si>
  <si>
    <t>Engate flexível de PVC DN= 1/2´</t>
  </si>
  <si>
    <t>11.10.</t>
  </si>
  <si>
    <t>44.20.010</t>
  </si>
  <si>
    <t>Sifão plástico sanfonado universal de 1´</t>
  </si>
  <si>
    <t>11.11.</t>
  </si>
  <si>
    <t>46.02.010</t>
  </si>
  <si>
    <t>Tubo de PVC rígido branco, pontas lisas, soldável, linha esgoto série normal, DN= 40 mm,inclusive conexões</t>
  </si>
  <si>
    <t>11.12.</t>
  </si>
  <si>
    <t>46.02.050</t>
  </si>
  <si>
    <t>Tubo de PVC rígido branco PxB com virola e anel de borracha, linha esgoto série normal, DN= 50 mm, inclusive conexões</t>
  </si>
  <si>
    <t>11.13.</t>
  </si>
  <si>
    <t>46.02.060</t>
  </si>
  <si>
    <t>Tubo de PVC rígido branco PxB com virola e anel de borracha, linha esgoto série normal, DN= 75 mm, inclusive conexões</t>
  </si>
  <si>
    <t>11.14.</t>
  </si>
  <si>
    <t>46.02.070</t>
  </si>
  <si>
    <t>Tubo de PVC rígido branco PxB com virola e anel de borracha, linha esgoto série normal, DN=100 mm, inclusive conexões</t>
  </si>
  <si>
    <t>11.15.</t>
  </si>
  <si>
    <t>49.01.016</t>
  </si>
  <si>
    <t>Caixa sifonada de PVC rígido de 100 x 100 x 50 mm, com grelha</t>
  </si>
  <si>
    <t>11.16.</t>
  </si>
  <si>
    <t>49.08.250</t>
  </si>
  <si>
    <t>Caixa de areia em PVC, diâmetro nominal de 100 mm</t>
  </si>
  <si>
    <t>11.17.</t>
  </si>
  <si>
    <t>49.03.036</t>
  </si>
  <si>
    <t>Caixa de gordura em PVC com tampa reforçada - capacidade 19 litros</t>
  </si>
  <si>
    <t>12.</t>
  </si>
  <si>
    <t>INSTALAÇÕES ELÉTRICAS</t>
  </si>
  <si>
    <t>12.1.</t>
  </si>
  <si>
    <t>68.01.670</t>
  </si>
  <si>
    <t>Poste de concreto circular, 300 kg, H = 9,00 m</t>
  </si>
  <si>
    <t>12.2.</t>
  </si>
  <si>
    <t>68.20.120</t>
  </si>
  <si>
    <t>Bengala em PVC para ramal de entrada, diâmetro de 32 mm</t>
  </si>
  <si>
    <t>12.3.</t>
  </si>
  <si>
    <t>36.03.010</t>
  </si>
  <si>
    <t>Caixa de medição tipo II (300 x 560 x 200) mm, padrão concessionárias</t>
  </si>
  <si>
    <t>12.4.</t>
  </si>
  <si>
    <t>37.13.660</t>
  </si>
  <si>
    <t>Disjuntor termomagnético, tripolar 220/380 V, corrente de 60 A até 100 A</t>
  </si>
  <si>
    <t>12.5.</t>
  </si>
  <si>
    <t>38.13.010</t>
  </si>
  <si>
    <t>Eletroduto corrugado em polietileno de alta densidade, DN= 30 mm, com acessórios</t>
  </si>
  <si>
    <t>12.6.</t>
  </si>
  <si>
    <t>37.03.200</t>
  </si>
  <si>
    <t>Quadro de distribuição universal de embutir, para disjuntores 16 DIN / 12 Bolt-on - 150 A - sem componentes</t>
  </si>
  <si>
    <t>12.7.</t>
  </si>
  <si>
    <t>37.13.640</t>
  </si>
  <si>
    <t>Disjuntor termomagnético, bipolar 220/380 V, corrente de 60 A até 100 A</t>
  </si>
  <si>
    <t>12.8.</t>
  </si>
  <si>
    <t>37.13.610</t>
  </si>
  <si>
    <t>Disjuntor termomagnético, unipolar 127/220 V, corrente de 35 A até 50 A</t>
  </si>
  <si>
    <t>12.9.</t>
  </si>
  <si>
    <t>39.02.016</t>
  </si>
  <si>
    <t>Cabo de cobre de 2,5 mm², isolamento 750 V - isolação em PVC 70°C</t>
  </si>
  <si>
    <t>12.10.</t>
  </si>
  <si>
    <t>39.02.020</t>
  </si>
  <si>
    <t>Cabo de cobre de 4 mm², isolamento 750 V - isolação em PVC 70°C</t>
  </si>
  <si>
    <t>12.11.</t>
  </si>
  <si>
    <t>39.02.030</t>
  </si>
  <si>
    <t>Cabo de cobre de 6 mm², isolamento 750 V - isolação em PVC 70°C</t>
  </si>
  <si>
    <t>12.12.</t>
  </si>
  <si>
    <t>39.02.040</t>
  </si>
  <si>
    <t>Cabo de cobre de 10 mm², isolamento 750 V - isolação em PVC 70°C</t>
  </si>
  <si>
    <t>12.13.</t>
  </si>
  <si>
    <t>40.07.010</t>
  </si>
  <si>
    <t>Caixa em PVC de 4´ x 2´</t>
  </si>
  <si>
    <t>12.14.</t>
  </si>
  <si>
    <t>40.07.040</t>
  </si>
  <si>
    <t>Caixa em PVC octogonal de 4´ x 4´</t>
  </si>
  <si>
    <t>12.15.</t>
  </si>
  <si>
    <t>40.05.020</t>
  </si>
  <si>
    <t>Interruptor com 1 tecla simples e placa</t>
  </si>
  <si>
    <t>12.16.</t>
  </si>
  <si>
    <t>40.05.080</t>
  </si>
  <si>
    <t>Interruptor com 1 tecla paralelo e placa</t>
  </si>
  <si>
    <t>12.17.</t>
  </si>
  <si>
    <t>40.05.100</t>
  </si>
  <si>
    <t>Interruptor com 2 teclas paralelo e placa</t>
  </si>
  <si>
    <t>12.18.</t>
  </si>
  <si>
    <t>40.04.080</t>
  </si>
  <si>
    <t>Tomada para telefone 4P, padrão TELEBRÁS, com placa</t>
  </si>
  <si>
    <t>12.19.</t>
  </si>
  <si>
    <t>40.04.450</t>
  </si>
  <si>
    <t>Tomada 2P+T de 10 A - 250 V, completa</t>
  </si>
  <si>
    <t>12.20.</t>
  </si>
  <si>
    <t>40.04.460</t>
  </si>
  <si>
    <t>Tomada 2P+T de 20 A - 250 V, completa</t>
  </si>
  <si>
    <t>12.21.</t>
  </si>
  <si>
    <t>40.20.120</t>
  </si>
  <si>
    <t>Placa de 4´ x 2´</t>
  </si>
  <si>
    <t>12.22.</t>
  </si>
  <si>
    <t>41.20.080</t>
  </si>
  <si>
    <t>Plafon plástico e/ou PVC para acabamento de ponto de luz, com soquete E-27 para lâmpada fluorescente compacta</t>
  </si>
  <si>
    <t>12.23.</t>
  </si>
  <si>
    <t>41.07.420</t>
  </si>
  <si>
    <t>Lâmpada fluorescente compacta eletrônica "3U", base E27 de 15 W - 110 ou 220 V</t>
  </si>
  <si>
    <t>13.</t>
  </si>
  <si>
    <t>BANCOS VESTIÁRIOS</t>
  </si>
  <si>
    <t>13.1.</t>
  </si>
  <si>
    <t>35.04.020</t>
  </si>
  <si>
    <t>Banco contínuo em concreto vazado</t>
  </si>
  <si>
    <t>13.2.</t>
  </si>
  <si>
    <t>13.3.</t>
  </si>
  <si>
    <t>14.</t>
  </si>
  <si>
    <t>SERVIÇOS COMPLEMENTARES</t>
  </si>
  <si>
    <t>14.1.</t>
  </si>
  <si>
    <t>55.01.020</t>
  </si>
  <si>
    <t>Limpeza final da obra</t>
  </si>
  <si>
    <t>TOTAL GERAL</t>
  </si>
  <si>
    <t xml:space="preserve">TOTAL GERAL   </t>
  </si>
  <si>
    <t xml:space="preserve">ESTADO   </t>
  </si>
  <si>
    <t xml:space="preserve">PREFEITURA MUNICIPAL   </t>
  </si>
  <si>
    <t>14º Item - CRONOGRAMA FÍSICO-FINANCEIRO</t>
  </si>
  <si>
    <t>Parcela Única</t>
  </si>
  <si>
    <t xml:space="preserve">Estado </t>
  </si>
  <si>
    <t>Prefeitura Municipal</t>
  </si>
  <si>
    <t>TOTAL</t>
  </si>
  <si>
    <t>1ª Parcela do Convênio</t>
  </si>
  <si>
    <t>2ª Parcela do Convênio</t>
  </si>
  <si>
    <t>Estado</t>
  </si>
  <si>
    <t>Total Parcial</t>
  </si>
  <si>
    <t>Participação em Percentual</t>
  </si>
  <si>
    <t>Data base: 01/07/2020</t>
  </si>
  <si>
    <t>33.02.080</t>
  </si>
  <si>
    <t>Massa corrida à base de resina acrílica</t>
  </si>
  <si>
    <t>PARTICIPAÇÃO EM PERCENTUAL</t>
  </si>
  <si>
    <t xml:space="preserve">FONTE: CPOS - BOLETIM REFERENCIAL DE CUSTOS - TABELA DE SERVIÇOS - VERSÃO 180 (SEM DESONERAÇÃO) </t>
  </si>
  <si>
    <t>12.01.021</t>
  </si>
  <si>
    <t>48.02.400</t>
  </si>
  <si>
    <t>Reservatório em polietileno com tampa de rosca - capacidade de 1.000 litros</t>
  </si>
  <si>
    <t>Data base: 03/11/2020</t>
  </si>
  <si>
    <t>18.11.042</t>
  </si>
  <si>
    <t>Revestimento em placa cerâmica esmaltada de 20x20 cm, tipo monocolor, assentado e rejuntado com argamassa industrializada</t>
  </si>
  <si>
    <t>1.1</t>
  </si>
  <si>
    <t>1.2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</si>
  <si>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</si>
  <si>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</si>
  <si>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</si>
  <si>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</si>
  <si>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</si>
  <si>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</si>
  <si>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</si>
  <si>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</si>
  <si>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</si>
  <si>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3.3</t>
  </si>
  <si>
    <t>3.4</t>
  </si>
  <si>
    <t>3.5</t>
  </si>
  <si>
    <t>4.1</t>
  </si>
  <si>
    <t>4.2</t>
  </si>
  <si>
    <t>4.3</t>
  </si>
  <si>
    <t>5.1</t>
  </si>
  <si>
    <t>5.2</t>
  </si>
  <si>
    <t>5.3</t>
  </si>
  <si>
    <t>6.1</t>
  </si>
  <si>
    <t>6.2</t>
  </si>
  <si>
    <t>6.3</t>
  </si>
  <si>
    <t>6.4</t>
  </si>
  <si>
    <t>6.5</t>
  </si>
  <si>
    <t>7.1</t>
  </si>
  <si>
    <t>7.2</t>
  </si>
  <si>
    <t>7.3</t>
  </si>
  <si>
    <t>7.4</t>
  </si>
  <si>
    <t>7.5</t>
  </si>
  <si>
    <t>7.6</t>
  </si>
  <si>
    <t>7.7</t>
  </si>
  <si>
    <t>7.8</t>
  </si>
  <si>
    <t>8.1</t>
  </si>
  <si>
    <t>8.2</t>
  </si>
  <si>
    <t>8.3</t>
  </si>
  <si>
    <t>9.1</t>
  </si>
  <si>
    <t>9.2</t>
  </si>
  <si>
    <t>9.3</t>
  </si>
  <si>
    <t>9.4</t>
  </si>
  <si>
    <t>9.5</t>
  </si>
  <si>
    <t>9.6</t>
  </si>
  <si>
    <t>9.7</t>
  </si>
  <si>
    <t>9.8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</si>
  <si>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</si>
  <si>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</si>
  <si>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</si>
  <si>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</si>
  <si>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</si>
  <si>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</si>
  <si>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</si>
  <si>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</si>
  <si>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</si>
  <si>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</si>
  <si>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</si>
  <si>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</si>
  <si>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</si>
  <si>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</si>
  <si>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</si>
  <si>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</si>
  <si>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</si>
  <si>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</si>
  <si>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</si>
  <si>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</si>
  <si>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</si>
  <si>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</si>
  <si>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</si>
  <si>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</si>
  <si>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</si>
  <si>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</si>
  <si>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</si>
  <si>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</si>
  <si>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</si>
  <si>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</si>
  <si>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</si>
  <si>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</si>
  <si>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</si>
  <si>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</si>
  <si>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</si>
  <si>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</si>
  <si>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</si>
  <si>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</si>
  <si>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</si>
  <si>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</si>
  <si>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</si>
  <si>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</si>
  <si>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</si>
  <si>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</si>
  <si>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</si>
  <si>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</si>
  <si>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</si>
  <si>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</si>
  <si>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</si>
  <si>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12.18</t>
  </si>
  <si>
    <t>12.19</t>
  </si>
  <si>
    <t>12.20</t>
  </si>
  <si>
    <t>12.21</t>
  </si>
  <si>
    <t>12.22</t>
  </si>
  <si>
    <t>12.23</t>
  </si>
  <si>
    <t>13.1</t>
  </si>
  <si>
    <t>13.2</t>
  </si>
  <si>
    <t>13.3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</si>
</sst>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%"/>
    <numFmt numFmtId="165" formatCode="0.0000%"/>
    <numFmt numFmtId="166" formatCode="0.000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0" fontId="4" fillId="0" borderId="0" xfId="1" applyNumberFormat="1" applyFont="1" applyBorder="1" applyAlignment="1">
      <alignment horizontal="left" vertical="center"/>
    </xf>
    <xf numFmtId="10" fontId="4" fillId="0" borderId="0" xfId="0" applyNumberFormat="1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4" fontId="4" fillId="3" borderId="1" xfId="0" applyNumberFormat="1" applyFont="1" applyFill="1" applyBorder="1" applyAlignment="1">
      <alignment horizontal="center" vertical="center" wrapText="1"/>
    </xf>
    <xf numFmtId="44" fontId="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2" fillId="2" borderId="2" xfId="0" applyFont="1" applyFill="1" applyBorder="1"/>
    <xf numFmtId="0" fontId="2" fillId="2" borderId="11" xfId="0" applyFont="1" applyFill="1" applyBorder="1"/>
    <xf numFmtId="4" fontId="2" fillId="2" borderId="11" xfId="0" applyNumberFormat="1" applyFont="1" applyFill="1" applyBorder="1"/>
    <xf numFmtId="0" fontId="2" fillId="2" borderId="12" xfId="0" applyFont="1" applyFill="1" applyBorder="1" applyAlignment="1">
      <alignment horizontal="right"/>
    </xf>
    <xf numFmtId="44" fontId="2" fillId="2" borderId="1" xfId="0" applyNumberFormat="1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center" vertical="center"/>
    </xf>
    <xf numFmtId="44" fontId="4" fillId="0" borderId="11" xfId="0" applyNumberFormat="1" applyFont="1" applyBorder="1" applyAlignment="1">
      <alignment horizontal="center" vertical="center"/>
    </xf>
    <xf numFmtId="44" fontId="4" fillId="0" borderId="12" xfId="0" applyNumberFormat="1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4" fontId="2" fillId="0" borderId="5" xfId="0" applyNumberFormat="1" applyFont="1" applyBorder="1"/>
    <xf numFmtId="0" fontId="2" fillId="0" borderId="6" xfId="0" applyFont="1" applyBorder="1"/>
    <xf numFmtId="0" fontId="4" fillId="0" borderId="8" xfId="0" applyFont="1" applyBorder="1"/>
    <xf numFmtId="0" fontId="2" fillId="0" borderId="9" xfId="0" applyFont="1" applyBorder="1"/>
    <xf numFmtId="4" fontId="2" fillId="0" borderId="9" xfId="0" applyNumberFormat="1" applyFont="1" applyBorder="1"/>
    <xf numFmtId="0" fontId="2" fillId="0" borderId="10" xfId="0" applyFont="1" applyBorder="1"/>
    <xf numFmtId="10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0" fontId="2" fillId="0" borderId="0" xfId="1" applyNumberFormat="1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44" fontId="0" fillId="5" borderId="1" xfId="0" applyNumberFormat="1" applyFill="1" applyBorder="1"/>
    <xf numFmtId="44" fontId="0" fillId="5" borderId="1" xfId="0" applyNumberForma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4" fontId="4" fillId="4" borderId="1" xfId="0" applyNumberFormat="1" applyFont="1" applyFill="1" applyBorder="1" applyAlignment="1">
      <alignment horizontal="center" vertical="center"/>
    </xf>
    <xf numFmtId="44" fontId="4" fillId="4" borderId="1" xfId="0" applyNumberFormat="1" applyFont="1" applyFill="1" applyBorder="1" applyAlignment="1">
      <alignment horizontal="center" vertical="center"/>
    </xf>
    <xf numFmtId="44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10" fontId="4" fillId="0" borderId="1" xfId="1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4" fontId="0" fillId="0" borderId="0" xfId="0" applyNumberFormat="1"/>
    <xf numFmtId="9" fontId="0" fillId="0" borderId="1" xfId="1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10" fontId="4" fillId="0" borderId="0" xfId="1" applyNumberFormat="1" applyFont="1" applyBorder="1" applyAlignment="1">
      <alignment horizontal="center" vertical="center"/>
    </xf>
    <xf numFmtId="0" fontId="0" fillId="4" borderId="5" xfId="0" applyFill="1" applyBorder="1"/>
    <xf numFmtId="0" fontId="4" fillId="2" borderId="12" xfId="0" applyFont="1" applyFill="1" applyBorder="1" applyAlignment="1">
      <alignment horizontal="right" vertical="center"/>
    </xf>
    <xf numFmtId="44" fontId="0" fillId="4" borderId="1" xfId="0" applyNumberFormat="1" applyFill="1" applyBorder="1"/>
    <xf numFmtId="0" fontId="2" fillId="4" borderId="1" xfId="0" applyFont="1" applyFill="1" applyBorder="1" applyAlignment="1">
      <alignment horizontal="center" vertical="center"/>
    </xf>
    <xf numFmtId="44" fontId="0" fillId="4" borderId="1" xfId="3" applyFont="1" applyFill="1" applyBorder="1" applyAlignment="1">
      <alignment horizontal="center" vertical="center"/>
    </xf>
    <xf numFmtId="44" fontId="0" fillId="5" borderId="11" xfId="0" applyNumberFormat="1" applyFill="1" applyBorder="1" applyAlignment="1">
      <alignment horizontal="center" vertical="center"/>
    </xf>
    <xf numFmtId="44" fontId="0" fillId="5" borderId="12" xfId="0" applyNumberForma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0" fontId="5" fillId="4" borderId="1" xfId="1" applyNumberFormat="1" applyFont="1" applyFill="1" applyBorder="1" applyAlignment="1">
      <alignment horizontal="center" vertical="center"/>
    </xf>
    <xf numFmtId="44" fontId="6" fillId="4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4" fontId="0" fillId="0" borderId="0" xfId="3" applyFont="1"/>
    <xf numFmtId="0" fontId="2" fillId="4" borderId="1" xfId="0" applyFont="1" applyFill="1" applyBorder="1" applyAlignment="1">
      <alignment horizontal="center" vertical="center"/>
    </xf>
    <xf numFmtId="9" fontId="0" fillId="4" borderId="1" xfId="1" applyFont="1" applyFill="1" applyBorder="1" applyAlignment="1">
      <alignment horizontal="center" vertical="center"/>
    </xf>
    <xf numFmtId="10" fontId="0" fillId="4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4" fontId="4" fillId="3" borderId="1" xfId="0" applyNumberFormat="1" applyFont="1" applyFill="1" applyBorder="1" applyAlignment="1">
      <alignment horizontal="center" vertical="center" wrapText="1"/>
    </xf>
    <xf numFmtId="44" fontId="2" fillId="0" borderId="0" xfId="0" applyNumberFormat="1" applyFont="1"/>
    <xf numFmtId="164" fontId="0" fillId="0" borderId="0" xfId="1" applyNumberFormat="1" applyFont="1"/>
    <xf numFmtId="165" fontId="0" fillId="0" borderId="0" xfId="1" applyNumberFormat="1" applyFont="1"/>
    <xf numFmtId="166" fontId="0" fillId="0" borderId="0" xfId="0" applyNumberFormat="1"/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4" fillId="3" borderId="7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4" fontId="4" fillId="3" borderId="1" xfId="0" applyNumberFormat="1" applyFont="1" applyFill="1" applyBorder="1" applyAlignment="1">
      <alignment horizontal="center" vertical="center" wrapText="1"/>
    </xf>
    <xf numFmtId="44" fontId="4" fillId="3" borderId="13" xfId="0" applyNumberFormat="1" applyFont="1" applyFill="1" applyBorder="1" applyAlignment="1">
      <alignment horizontal="center" vertical="center"/>
    </xf>
    <xf numFmtId="44" fontId="4" fillId="3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4" fontId="6" fillId="4" borderId="1" xfId="3" applyFont="1" applyFill="1" applyBorder="1" applyAlignment="1">
      <alignment horizontal="center" vertical="center"/>
    </xf>
    <xf numFmtId="44" fontId="6" fillId="4" borderId="1" xfId="3" applyNumberFormat="1" applyFont="1" applyFill="1" applyBorder="1" applyAlignment="1">
      <alignment horizontal="center" vertical="center"/>
    </xf>
  </cellXfs>
  <cellStyles count="4">
    <cellStyle name="Moeda" xfId="3" builtinId="4"/>
    <cellStyle name="Normal" xfId="0" builtinId="0"/>
    <cellStyle name="Porcentagem" xfId="1" builtinId="5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%20-%20vesti&#225;ri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O%20-%20vesti&#225;rios%20(memorial%20de%20calcul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DI (1)"/>
      <sheetName val="PO"/>
      <sheetName val="PLQ"/>
      <sheetName val="CFF"/>
    </sheetNames>
    <sheetDataSet>
      <sheetData sheetId="0"/>
      <sheetData sheetId="1"/>
      <sheetData sheetId="2">
        <row r="14">
          <cell r="P14">
            <v>24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tola ferros"/>
      <sheetName val="COMPRIMENTO FIAÇÃO"/>
      <sheetName val="C TUBO AF"/>
      <sheetName val="C TUBO ESG"/>
      <sheetName val="ORÇAMENTO CPOS"/>
    </sheetNames>
    <sheetDataSet>
      <sheetData sheetId="0"/>
      <sheetData sheetId="1"/>
      <sheetData sheetId="2"/>
      <sheetData sheetId="3"/>
      <sheetData sheetId="4">
        <row r="14">
          <cell r="F14">
            <v>187.22</v>
          </cell>
        </row>
        <row r="18">
          <cell r="F18">
            <v>56</v>
          </cell>
        </row>
        <row r="21">
          <cell r="F21">
            <v>16.260000000000002</v>
          </cell>
        </row>
        <row r="25">
          <cell r="F25">
            <v>11.129999999999999</v>
          </cell>
        </row>
        <row r="37">
          <cell r="F37">
            <v>289.10000000000002</v>
          </cell>
        </row>
        <row r="41">
          <cell r="F41">
            <v>11.129999999999999</v>
          </cell>
        </row>
        <row r="51">
          <cell r="F51">
            <v>11.129999999999999</v>
          </cell>
        </row>
        <row r="53">
          <cell r="F53">
            <v>102.39</v>
          </cell>
        </row>
        <row r="57">
          <cell r="F57">
            <v>20.420000000000002</v>
          </cell>
        </row>
        <row r="69">
          <cell r="F69">
            <v>390.02</v>
          </cell>
        </row>
        <row r="79">
          <cell r="F79">
            <v>8.41</v>
          </cell>
        </row>
        <row r="89">
          <cell r="F89">
            <v>8.41</v>
          </cell>
        </row>
        <row r="91">
          <cell r="F91">
            <v>187.22</v>
          </cell>
        </row>
        <row r="95">
          <cell r="F95">
            <v>187.22</v>
          </cell>
        </row>
        <row r="98">
          <cell r="F98">
            <v>196.58</v>
          </cell>
        </row>
        <row r="102">
          <cell r="F102">
            <v>25.3</v>
          </cell>
        </row>
        <row r="105">
          <cell r="F105">
            <v>402.04</v>
          </cell>
        </row>
        <row r="116">
          <cell r="F116">
            <v>0.36</v>
          </cell>
        </row>
        <row r="145">
          <cell r="F145">
            <v>24.53</v>
          </cell>
        </row>
        <row r="183">
          <cell r="F183">
            <v>792.98</v>
          </cell>
        </row>
        <row r="187">
          <cell r="F187">
            <v>792.98</v>
          </cell>
        </row>
        <row r="189">
          <cell r="F189">
            <v>234.73</v>
          </cell>
        </row>
        <row r="196">
          <cell r="F196">
            <v>565.24</v>
          </cell>
        </row>
        <row r="200">
          <cell r="F200">
            <v>565.24</v>
          </cell>
        </row>
        <row r="203">
          <cell r="F203">
            <v>5.18</v>
          </cell>
        </row>
        <row r="215">
          <cell r="F215">
            <v>6.9</v>
          </cell>
        </row>
        <row r="218">
          <cell r="F218">
            <v>5.18</v>
          </cell>
        </row>
        <row r="221">
          <cell r="F221">
            <v>114.45000000000002</v>
          </cell>
        </row>
        <row r="231">
          <cell r="F231">
            <v>114.45000000000002</v>
          </cell>
        </row>
        <row r="233">
          <cell r="F233">
            <v>11.02</v>
          </cell>
        </row>
        <row r="235">
          <cell r="F235">
            <v>58.11</v>
          </cell>
        </row>
        <row r="238">
          <cell r="F238">
            <v>8.5</v>
          </cell>
        </row>
        <row r="241">
          <cell r="F241">
            <v>172.56</v>
          </cell>
        </row>
        <row r="243">
          <cell r="F243">
            <v>172.56</v>
          </cell>
        </row>
        <row r="247">
          <cell r="F247">
            <v>172.56</v>
          </cell>
        </row>
        <row r="250">
          <cell r="F250">
            <v>4.32</v>
          </cell>
        </row>
        <row r="255">
          <cell r="F255">
            <v>1.2</v>
          </cell>
        </row>
        <row r="260">
          <cell r="F260">
            <v>6</v>
          </cell>
        </row>
        <row r="262">
          <cell r="F262">
            <v>6</v>
          </cell>
        </row>
        <row r="266">
          <cell r="F266">
            <v>7.6</v>
          </cell>
        </row>
        <row r="271">
          <cell r="F271">
            <v>4</v>
          </cell>
        </row>
        <row r="275">
          <cell r="F275">
            <v>17.919999999999998</v>
          </cell>
        </row>
        <row r="284">
          <cell r="F284">
            <v>1.89</v>
          </cell>
        </row>
        <row r="293">
          <cell r="F293">
            <v>9</v>
          </cell>
        </row>
        <row r="295">
          <cell r="F295">
            <v>2</v>
          </cell>
        </row>
        <row r="297">
          <cell r="F297">
            <v>9</v>
          </cell>
        </row>
        <row r="299">
          <cell r="F299">
            <v>2</v>
          </cell>
        </row>
        <row r="301">
          <cell r="F301">
            <v>7</v>
          </cell>
        </row>
        <row r="303">
          <cell r="F303">
            <v>2</v>
          </cell>
        </row>
        <row r="305">
          <cell r="F305">
            <v>2</v>
          </cell>
        </row>
        <row r="307">
          <cell r="F307">
            <v>1</v>
          </cell>
        </row>
        <row r="309">
          <cell r="F309">
            <v>1.4</v>
          </cell>
        </row>
        <row r="316">
          <cell r="F316">
            <v>1</v>
          </cell>
        </row>
        <row r="318">
          <cell r="F318">
            <v>11</v>
          </cell>
        </row>
        <row r="320">
          <cell r="F320">
            <v>1</v>
          </cell>
        </row>
        <row r="324">
          <cell r="F324">
            <v>9</v>
          </cell>
        </row>
        <row r="335">
          <cell r="F335">
            <v>6</v>
          </cell>
        </row>
        <row r="338">
          <cell r="F338">
            <v>6</v>
          </cell>
        </row>
        <row r="346">
          <cell r="F346">
            <v>1</v>
          </cell>
        </row>
        <row r="348">
          <cell r="F348">
            <v>89.25</v>
          </cell>
        </row>
        <row r="353">
          <cell r="F353">
            <v>52.149999999999991</v>
          </cell>
        </row>
        <row r="355">
          <cell r="F355">
            <v>33.909999999999997</v>
          </cell>
        </row>
        <row r="360">
          <cell r="F360">
            <v>1</v>
          </cell>
        </row>
        <row r="362">
          <cell r="F362">
            <v>3</v>
          </cell>
        </row>
        <row r="364">
          <cell r="F364">
            <v>2</v>
          </cell>
        </row>
        <row r="366">
          <cell r="F366">
            <v>9</v>
          </cell>
        </row>
        <row r="368">
          <cell r="F368">
            <v>19</v>
          </cell>
        </row>
        <row r="371">
          <cell r="F371">
            <v>12</v>
          </cell>
        </row>
        <row r="373">
          <cell r="F373">
            <v>6.77</v>
          </cell>
        </row>
        <row r="375">
          <cell r="F375">
            <v>63.569999999999986</v>
          </cell>
        </row>
        <row r="377">
          <cell r="F377">
            <v>8.8899999999999988</v>
          </cell>
        </row>
        <row r="379">
          <cell r="F379">
            <v>43.78</v>
          </cell>
        </row>
        <row r="381">
          <cell r="F381">
            <v>11</v>
          </cell>
        </row>
        <row r="384">
          <cell r="F384">
            <v>5</v>
          </cell>
        </row>
        <row r="386">
          <cell r="F386">
            <v>1</v>
          </cell>
        </row>
        <row r="389">
          <cell r="F389">
            <v>1</v>
          </cell>
        </row>
        <row r="391">
          <cell r="F391">
            <v>1</v>
          </cell>
        </row>
        <row r="393">
          <cell r="F393">
            <v>1</v>
          </cell>
        </row>
        <row r="395">
          <cell r="F395">
            <v>1</v>
          </cell>
        </row>
        <row r="397">
          <cell r="F397">
            <v>272.77999999999997</v>
          </cell>
        </row>
        <row r="399">
          <cell r="F399">
            <v>1</v>
          </cell>
        </row>
        <row r="401">
          <cell r="F401">
            <v>3</v>
          </cell>
        </row>
        <row r="403">
          <cell r="F403">
            <v>7</v>
          </cell>
        </row>
        <row r="405">
          <cell r="F405">
            <v>703.2</v>
          </cell>
        </row>
        <row r="407">
          <cell r="F407">
            <v>21.88</v>
          </cell>
        </row>
        <row r="409">
          <cell r="F409">
            <v>107.94</v>
          </cell>
        </row>
        <row r="411">
          <cell r="F411">
            <v>239.01</v>
          </cell>
        </row>
        <row r="413">
          <cell r="F413">
            <v>35</v>
          </cell>
        </row>
        <row r="415">
          <cell r="F415">
            <v>26</v>
          </cell>
        </row>
        <row r="417">
          <cell r="F417">
            <v>8</v>
          </cell>
        </row>
        <row r="419">
          <cell r="F419">
            <v>2</v>
          </cell>
        </row>
        <row r="421">
          <cell r="F421">
            <v>1</v>
          </cell>
        </row>
        <row r="423">
          <cell r="F423">
            <v>1</v>
          </cell>
        </row>
        <row r="425">
          <cell r="F425">
            <v>10</v>
          </cell>
        </row>
        <row r="427">
          <cell r="F427">
            <v>4</v>
          </cell>
        </row>
        <row r="429">
          <cell r="F429">
            <v>9</v>
          </cell>
        </row>
        <row r="431">
          <cell r="F431">
            <v>26</v>
          </cell>
        </row>
        <row r="433">
          <cell r="F433">
            <v>26</v>
          </cell>
        </row>
        <row r="436">
          <cell r="F436">
            <v>8.5</v>
          </cell>
        </row>
        <row r="438">
          <cell r="F438">
            <v>5.0999999999999996</v>
          </cell>
        </row>
        <row r="441">
          <cell r="F441">
            <v>5.0999999999999996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6"/>
  <sheetViews>
    <sheetView tabSelected="1" zoomScaleNormal="100" workbookViewId="0">
      <pane ySplit="3" topLeftCell="A103" activePane="bottomLeft" state="frozen"/>
      <selection pane="bottomLeft" activeCell="L8" sqref="L8"/>
    </sheetView>
  </sheetViews>
  <sheetFormatPr defaultRowHeight="15" x14ac:dyDescent="0.25"/>
  <cols>
    <col min="1" max="1" width="9.28515625" style="2" bestFit="1" customWidth="1"/>
    <col min="2" max="2" width="9.28515625" style="2" customWidth="1"/>
    <col min="3" max="3" width="9.85546875" style="2" customWidth="1"/>
    <col min="4" max="4" width="47.28515625" style="2" customWidth="1"/>
    <col min="5" max="5" width="9.140625" style="2" customWidth="1"/>
    <col min="6" max="7" width="12.85546875" style="3" customWidth="1"/>
    <col min="8" max="8" width="17" style="2" customWidth="1"/>
    <col min="9" max="9" width="17.42578125" style="2" customWidth="1"/>
    <col min="10" max="10" width="16.140625" style="2" customWidth="1"/>
    <col min="11" max="11" width="13.28515625" style="1" customWidth="1"/>
    <col min="12" max="16384" width="9.140625" style="1"/>
  </cols>
  <sheetData>
    <row r="1" spans="1:10" x14ac:dyDescent="0.25">
      <c r="A1" s="92" t="s">
        <v>24</v>
      </c>
      <c r="B1" s="93"/>
      <c r="C1" s="93"/>
      <c r="D1" s="93"/>
      <c r="E1" s="93"/>
      <c r="F1" s="93"/>
      <c r="G1" s="93"/>
      <c r="H1" s="93"/>
      <c r="I1" s="93"/>
      <c r="J1" s="94"/>
    </row>
    <row r="2" spans="1:10" x14ac:dyDescent="0.25">
      <c r="A2" s="10" t="s">
        <v>6</v>
      </c>
      <c r="B2" s="11">
        <v>0.23899999999999999</v>
      </c>
      <c r="C2" s="10"/>
      <c r="D2" s="12">
        <f>B2</f>
        <v>0.23899999999999999</v>
      </c>
      <c r="E2" s="10"/>
      <c r="F2" s="10"/>
      <c r="G2" s="10"/>
      <c r="H2" s="10"/>
      <c r="I2" s="10"/>
      <c r="J2" s="10"/>
    </row>
    <row r="3" spans="1:10" s="17" customFormat="1" x14ac:dyDescent="0.25">
      <c r="A3" s="84" t="s">
        <v>0</v>
      </c>
      <c r="B3" s="84" t="s">
        <v>1</v>
      </c>
      <c r="C3" s="84" t="s">
        <v>2</v>
      </c>
      <c r="D3" s="85" t="s">
        <v>33</v>
      </c>
      <c r="E3" s="84" t="s">
        <v>34</v>
      </c>
      <c r="F3" s="86" t="s">
        <v>35</v>
      </c>
      <c r="G3" s="86" t="str">
        <f>E3</f>
        <v>Unidade</v>
      </c>
      <c r="H3" s="87" t="s">
        <v>36</v>
      </c>
      <c r="I3" s="87" t="s">
        <v>37</v>
      </c>
      <c r="J3" s="16" t="s">
        <v>38</v>
      </c>
    </row>
    <row r="4" spans="1:10" s="69" customFormat="1" x14ac:dyDescent="0.25">
      <c r="A4" s="49" t="s">
        <v>3</v>
      </c>
      <c r="B4" s="49"/>
      <c r="C4" s="50"/>
      <c r="D4" s="51" t="s">
        <v>25</v>
      </c>
      <c r="E4" s="50" t="s">
        <v>4</v>
      </c>
      <c r="F4" s="52"/>
      <c r="G4" s="52" t="str">
        <f t="shared" ref="G4:G28" si="0">E4</f>
        <v/>
      </c>
      <c r="H4" s="53"/>
      <c r="I4" s="53"/>
      <c r="J4" s="53">
        <f>SUM(J5:J6)</f>
        <v>20255.199999999997</v>
      </c>
    </row>
    <row r="5" spans="1:10" x14ac:dyDescent="0.25">
      <c r="A5" s="4" t="s">
        <v>386</v>
      </c>
      <c r="B5" s="4" t="s">
        <v>26</v>
      </c>
      <c r="C5" s="4" t="s">
        <v>27</v>
      </c>
      <c r="D5" s="5" t="s">
        <v>28</v>
      </c>
      <c r="E5" s="4" t="s">
        <v>29</v>
      </c>
      <c r="F5" s="6">
        <f>[1]PO!$P$14</f>
        <v>24</v>
      </c>
      <c r="G5" s="6" t="str">
        <f t="shared" si="0"/>
        <v>m²</v>
      </c>
      <c r="H5" s="7">
        <v>601.4</v>
      </c>
      <c r="I5" s="7">
        <f>ROUND(H5*(1+$B$2),2)</f>
        <v>745.13</v>
      </c>
      <c r="J5" s="7">
        <f>ROUND(I5*F5,2)</f>
        <v>17883.12</v>
      </c>
    </row>
    <row r="6" spans="1:10" x14ac:dyDescent="0.25">
      <c r="A6" s="4" t="s">
        <v>387</v>
      </c>
      <c r="B6" s="4" t="s">
        <v>26</v>
      </c>
      <c r="C6" s="4" t="s">
        <v>31</v>
      </c>
      <c r="D6" s="5" t="s">
        <v>32</v>
      </c>
      <c r="E6" s="4" t="s">
        <v>29</v>
      </c>
      <c r="F6" s="6">
        <f>'[2]ORÇAMENTO CPOS'!$F$14</f>
        <v>187.22</v>
      </c>
      <c r="G6" s="6" t="str">
        <f t="shared" si="0"/>
        <v>m²</v>
      </c>
      <c r="H6" s="7">
        <v>10.23</v>
      </c>
      <c r="I6" s="7">
        <f>ROUND(H6*(1+$B$2),2)</f>
        <v>12.67</v>
      </c>
      <c r="J6" s="7">
        <f>ROUND(I6*F6,2)</f>
        <v>2372.08</v>
      </c>
    </row>
    <row r="7" spans="1:10" s="55" customFormat="1" x14ac:dyDescent="0.25">
      <c r="A7" s="49" t="s">
        <v>7</v>
      </c>
      <c r="B7" s="49"/>
      <c r="C7" s="50"/>
      <c r="D7" s="51" t="s">
        <v>39</v>
      </c>
      <c r="E7" s="50" t="s">
        <v>4</v>
      </c>
      <c r="F7" s="52"/>
      <c r="G7" s="52" t="str">
        <f t="shared" si="0"/>
        <v/>
      </c>
      <c r="H7" s="53"/>
      <c r="I7" s="53"/>
      <c r="J7" s="53">
        <f>SUM(J8:J14)</f>
        <v>19587.97</v>
      </c>
    </row>
    <row r="8" spans="1:10" ht="25.5" x14ac:dyDescent="0.25">
      <c r="A8" s="4" t="s">
        <v>388</v>
      </c>
      <c r="B8" s="4" t="s">
        <v>26</v>
      </c>
      <c r="C8" s="4" t="s">
        <v>380</v>
      </c>
      <c r="D8" s="5" t="s">
        <v>41</v>
      </c>
      <c r="E8" s="4" t="s">
        <v>56</v>
      </c>
      <c r="F8" s="6">
        <f>'[2]ORÇAMENTO CPOS'!$F$18</f>
        <v>56</v>
      </c>
      <c r="G8" s="4" t="str">
        <f t="shared" si="0"/>
        <v>m</v>
      </c>
      <c r="H8" s="7">
        <v>50.16</v>
      </c>
      <c r="I8" s="7">
        <f>ROUND(H8*(1+$B$2),2)</f>
        <v>62.15</v>
      </c>
      <c r="J8" s="7">
        <f>ROUND(I8*F8,2)</f>
        <v>3480.4</v>
      </c>
    </row>
    <row r="9" spans="1:10" ht="25.5" x14ac:dyDescent="0.25">
      <c r="A9" s="4" t="s">
        <v>389</v>
      </c>
      <c r="B9" s="4" t="s">
        <v>26</v>
      </c>
      <c r="C9" s="4" t="s">
        <v>42</v>
      </c>
      <c r="D9" s="5" t="s">
        <v>43</v>
      </c>
      <c r="E9" s="4" t="s">
        <v>57</v>
      </c>
      <c r="F9" s="6">
        <f>'[2]ORÇAMENTO CPOS'!$F$21</f>
        <v>16.260000000000002</v>
      </c>
      <c r="G9" s="4" t="str">
        <f t="shared" si="0"/>
        <v>m³</v>
      </c>
      <c r="H9" s="7">
        <v>48.27</v>
      </c>
      <c r="I9" s="7">
        <f t="shared" ref="I9:I28" si="1">ROUND(H9*(1+$B$2),2)</f>
        <v>59.81</v>
      </c>
      <c r="J9" s="7">
        <f t="shared" ref="J9:J28" si="2">ROUND(I9*F9,2)</f>
        <v>972.51</v>
      </c>
    </row>
    <row r="10" spans="1:10" x14ac:dyDescent="0.25">
      <c r="A10" s="4" t="s">
        <v>390</v>
      </c>
      <c r="B10" s="4" t="s">
        <v>26</v>
      </c>
      <c r="C10" s="4" t="s">
        <v>44</v>
      </c>
      <c r="D10" s="5" t="s">
        <v>45</v>
      </c>
      <c r="E10" s="4" t="s">
        <v>29</v>
      </c>
      <c r="F10" s="6">
        <f>'[2]ORÇAMENTO CPOS'!$F$25</f>
        <v>11.129999999999999</v>
      </c>
      <c r="G10" s="4" t="str">
        <f t="shared" si="0"/>
        <v>m²</v>
      </c>
      <c r="H10" s="7">
        <v>69.25</v>
      </c>
      <c r="I10" s="7">
        <f t="shared" si="1"/>
        <v>85.8</v>
      </c>
      <c r="J10" s="7">
        <f t="shared" si="2"/>
        <v>954.95</v>
      </c>
    </row>
    <row r="11" spans="1:10" ht="25.5" x14ac:dyDescent="0.25">
      <c r="A11" s="4" t="s">
        <v>391</v>
      </c>
      <c r="B11" s="4" t="s">
        <v>26</v>
      </c>
      <c r="C11" s="4" t="s">
        <v>46</v>
      </c>
      <c r="D11" s="5" t="s">
        <v>47</v>
      </c>
      <c r="E11" s="4" t="s">
        <v>58</v>
      </c>
      <c r="F11" s="6">
        <f>'[2]ORÇAMENTO CPOS'!$F$37</f>
        <v>289.10000000000002</v>
      </c>
      <c r="G11" s="4" t="str">
        <f t="shared" si="0"/>
        <v>kg</v>
      </c>
      <c r="H11" s="7">
        <v>8.11</v>
      </c>
      <c r="I11" s="7">
        <f t="shared" si="1"/>
        <v>10.050000000000001</v>
      </c>
      <c r="J11" s="7">
        <f t="shared" si="2"/>
        <v>2905.46</v>
      </c>
    </row>
    <row r="12" spans="1:10" x14ac:dyDescent="0.25">
      <c r="A12" s="4" t="s">
        <v>392</v>
      </c>
      <c r="B12" s="4" t="s">
        <v>26</v>
      </c>
      <c r="C12" s="4" t="s">
        <v>48</v>
      </c>
      <c r="D12" s="5" t="s">
        <v>49</v>
      </c>
      <c r="E12" s="4" t="s">
        <v>57</v>
      </c>
      <c r="F12" s="6">
        <f>'[2]ORÇAMENTO CPOS'!$F$41</f>
        <v>11.129999999999999</v>
      </c>
      <c r="G12" s="4" t="str">
        <f t="shared" si="0"/>
        <v>m³</v>
      </c>
      <c r="H12" s="7">
        <v>370.12</v>
      </c>
      <c r="I12" s="7">
        <f t="shared" si="1"/>
        <v>458.58</v>
      </c>
      <c r="J12" s="7">
        <f t="shared" si="2"/>
        <v>5104</v>
      </c>
    </row>
    <row r="13" spans="1:10" ht="25.5" x14ac:dyDescent="0.25">
      <c r="A13" s="4" t="s">
        <v>393</v>
      </c>
      <c r="B13" s="4" t="s">
        <v>26</v>
      </c>
      <c r="C13" s="4" t="s">
        <v>51</v>
      </c>
      <c r="D13" s="5" t="s">
        <v>52</v>
      </c>
      <c r="E13" s="4" t="s">
        <v>57</v>
      </c>
      <c r="F13" s="6">
        <f>'[2]ORÇAMENTO CPOS'!$F$51</f>
        <v>11.129999999999999</v>
      </c>
      <c r="G13" s="4" t="str">
        <f>E13</f>
        <v>m³</v>
      </c>
      <c r="H13" s="7">
        <v>135.69999999999999</v>
      </c>
      <c r="I13" s="7">
        <f>ROUND(H13*(1+$B$2),2)</f>
        <v>168.13</v>
      </c>
      <c r="J13" s="7">
        <f>ROUND(I13*F13,2)</f>
        <v>1871.29</v>
      </c>
    </row>
    <row r="14" spans="1:10" ht="25.5" x14ac:dyDescent="0.25">
      <c r="A14" s="4" t="s">
        <v>394</v>
      </c>
      <c r="B14" s="4" t="s">
        <v>26</v>
      </c>
      <c r="C14" s="4" t="s">
        <v>54</v>
      </c>
      <c r="D14" s="5" t="s">
        <v>55</v>
      </c>
      <c r="E14" s="4" t="s">
        <v>29</v>
      </c>
      <c r="F14" s="6">
        <f>'[2]ORÇAMENTO CPOS'!$F$53</f>
        <v>102.39</v>
      </c>
      <c r="G14" s="4" t="str">
        <f>E14</f>
        <v>m²</v>
      </c>
      <c r="H14" s="7">
        <v>33.89</v>
      </c>
      <c r="I14" s="7">
        <f>ROUND(H14*(1+$B$2),2)</f>
        <v>41.99</v>
      </c>
      <c r="J14" s="7">
        <f>ROUND(I14*F14,2)</f>
        <v>4299.3599999999997</v>
      </c>
    </row>
    <row r="15" spans="1:10" s="55" customFormat="1" x14ac:dyDescent="0.25">
      <c r="A15" s="49" t="s">
        <v>13</v>
      </c>
      <c r="B15" s="49"/>
      <c r="C15" s="50"/>
      <c r="D15" s="51" t="s">
        <v>59</v>
      </c>
      <c r="E15" s="50" t="s">
        <v>4</v>
      </c>
      <c r="F15" s="52"/>
      <c r="G15" s="52" t="str">
        <f t="shared" si="0"/>
        <v/>
      </c>
      <c r="H15" s="53"/>
      <c r="I15" s="53"/>
      <c r="J15" s="53">
        <f>SUM(J16:J20)</f>
        <v>34316.879999999997</v>
      </c>
    </row>
    <row r="16" spans="1:10" x14ac:dyDescent="0.25">
      <c r="A16" s="4" t="s">
        <v>395</v>
      </c>
      <c r="B16" s="4" t="s">
        <v>26</v>
      </c>
      <c r="C16" s="4" t="s">
        <v>60</v>
      </c>
      <c r="D16" s="5" t="s">
        <v>61</v>
      </c>
      <c r="E16" s="4" t="s">
        <v>29</v>
      </c>
      <c r="F16" s="6">
        <f>'[2]ORÇAMENTO CPOS'!$F$57</f>
        <v>20.420000000000002</v>
      </c>
      <c r="G16" s="4" t="str">
        <f t="shared" si="0"/>
        <v>m²</v>
      </c>
      <c r="H16" s="7">
        <v>150.62</v>
      </c>
      <c r="I16" s="7">
        <f t="shared" si="1"/>
        <v>186.62</v>
      </c>
      <c r="J16" s="7">
        <f t="shared" si="2"/>
        <v>3810.78</v>
      </c>
    </row>
    <row r="17" spans="1:10" ht="25.5" x14ac:dyDescent="0.25">
      <c r="A17" s="4" t="s">
        <v>396</v>
      </c>
      <c r="B17" s="4" t="s">
        <v>26</v>
      </c>
      <c r="C17" s="4" t="s">
        <v>46</v>
      </c>
      <c r="D17" s="5" t="s">
        <v>47</v>
      </c>
      <c r="E17" s="4" t="s">
        <v>58</v>
      </c>
      <c r="F17" s="6">
        <f>'[2]ORÇAMENTO CPOS'!$F$69</f>
        <v>390.02</v>
      </c>
      <c r="G17" s="4" t="str">
        <f t="shared" si="0"/>
        <v>kg</v>
      </c>
      <c r="H17" s="7">
        <v>8.11</v>
      </c>
      <c r="I17" s="7">
        <f>ROUND(H17*(1+$B$2),2)</f>
        <v>10.050000000000001</v>
      </c>
      <c r="J17" s="7">
        <f>ROUND(I17*F17,2)</f>
        <v>3919.7</v>
      </c>
    </row>
    <row r="18" spans="1:10" x14ac:dyDescent="0.25">
      <c r="A18" s="4" t="s">
        <v>397</v>
      </c>
      <c r="B18" s="4" t="s">
        <v>26</v>
      </c>
      <c r="C18" s="4" t="s">
        <v>48</v>
      </c>
      <c r="D18" s="5" t="s">
        <v>49</v>
      </c>
      <c r="E18" s="4" t="s">
        <v>57</v>
      </c>
      <c r="F18" s="6">
        <f>'[2]ORÇAMENTO CPOS'!$F$79</f>
        <v>8.41</v>
      </c>
      <c r="G18" s="4" t="str">
        <f t="shared" si="0"/>
        <v>m³</v>
      </c>
      <c r="H18" s="7">
        <v>370.12</v>
      </c>
      <c r="I18" s="7">
        <f>ROUND(H18*(1+$B$2),2)</f>
        <v>458.58</v>
      </c>
      <c r="J18" s="7">
        <f>ROUND(I18*F18,2)</f>
        <v>3856.66</v>
      </c>
    </row>
    <row r="19" spans="1:10" ht="25.5" x14ac:dyDescent="0.25">
      <c r="A19" s="4" t="s">
        <v>398</v>
      </c>
      <c r="B19" s="4" t="s">
        <v>26</v>
      </c>
      <c r="C19" s="4" t="s">
        <v>65</v>
      </c>
      <c r="D19" s="5" t="s">
        <v>66</v>
      </c>
      <c r="E19" s="4" t="s">
        <v>57</v>
      </c>
      <c r="F19" s="6">
        <f>'[2]ORÇAMENTO CPOS'!$F$89</f>
        <v>8.41</v>
      </c>
      <c r="G19" s="4" t="str">
        <f t="shared" si="0"/>
        <v>m³</v>
      </c>
      <c r="H19" s="7">
        <v>93.73</v>
      </c>
      <c r="I19" s="7">
        <f>ROUND(H19*(1+$B$2),2)</f>
        <v>116.13</v>
      </c>
      <c r="J19" s="7">
        <f>ROUND(I19*F19,2)</f>
        <v>976.65</v>
      </c>
    </row>
    <row r="20" spans="1:10" ht="38.25" x14ac:dyDescent="0.25">
      <c r="A20" s="4" t="s">
        <v>399</v>
      </c>
      <c r="B20" s="4" t="s">
        <v>26</v>
      </c>
      <c r="C20" s="4" t="s">
        <v>68</v>
      </c>
      <c r="D20" s="5" t="s">
        <v>69</v>
      </c>
      <c r="E20" s="4" t="s">
        <v>29</v>
      </c>
      <c r="F20" s="6">
        <f>'[2]ORÇAMENTO CPOS'!$F$91</f>
        <v>187.22</v>
      </c>
      <c r="G20" s="4" t="str">
        <f t="shared" si="0"/>
        <v>m²</v>
      </c>
      <c r="H20" s="7">
        <v>93.78</v>
      </c>
      <c r="I20" s="7">
        <f>ROUND(H20*(1+$B$2),2)</f>
        <v>116.19</v>
      </c>
      <c r="J20" s="7">
        <f>ROUND(I20*F20,2)</f>
        <v>21753.09</v>
      </c>
    </row>
    <row r="21" spans="1:10" s="55" customFormat="1" x14ac:dyDescent="0.25">
      <c r="A21" s="49" t="s">
        <v>15</v>
      </c>
      <c r="B21" s="49"/>
      <c r="C21" s="50"/>
      <c r="D21" s="51" t="s">
        <v>20</v>
      </c>
      <c r="E21" s="50" t="s">
        <v>4</v>
      </c>
      <c r="F21" s="52"/>
      <c r="G21" s="52" t="str">
        <f t="shared" si="0"/>
        <v/>
      </c>
      <c r="H21" s="53"/>
      <c r="I21" s="53"/>
      <c r="J21" s="53">
        <f>SUM(J22:J24)</f>
        <v>31760.34</v>
      </c>
    </row>
    <row r="22" spans="1:10" ht="25.5" x14ac:dyDescent="0.25">
      <c r="A22" s="4" t="s">
        <v>400</v>
      </c>
      <c r="B22" s="4" t="s">
        <v>26</v>
      </c>
      <c r="C22" s="4" t="s">
        <v>70</v>
      </c>
      <c r="D22" s="5" t="s">
        <v>71</v>
      </c>
      <c r="E22" s="4" t="s">
        <v>29</v>
      </c>
      <c r="F22" s="6">
        <f>'[2]ORÇAMENTO CPOS'!$F$95</f>
        <v>187.22</v>
      </c>
      <c r="G22" s="4" t="str">
        <f t="shared" si="0"/>
        <v>m²</v>
      </c>
      <c r="H22" s="7">
        <v>80.55</v>
      </c>
      <c r="I22" s="7">
        <f t="shared" si="1"/>
        <v>99.8</v>
      </c>
      <c r="J22" s="7">
        <f t="shared" si="2"/>
        <v>18684.560000000001</v>
      </c>
    </row>
    <row r="23" spans="1:10" ht="25.5" x14ac:dyDescent="0.25">
      <c r="A23" s="4" t="s">
        <v>401</v>
      </c>
      <c r="B23" s="4" t="s">
        <v>26</v>
      </c>
      <c r="C23" s="4" t="s">
        <v>72</v>
      </c>
      <c r="D23" s="5" t="s">
        <v>73</v>
      </c>
      <c r="E23" s="4" t="s">
        <v>29</v>
      </c>
      <c r="F23" s="6">
        <f>'[2]ORÇAMENTO CPOS'!$F$98</f>
        <v>196.58</v>
      </c>
      <c r="G23" s="4" t="str">
        <f t="shared" si="0"/>
        <v>m²</v>
      </c>
      <c r="H23" s="7">
        <v>41.72</v>
      </c>
      <c r="I23" s="7">
        <f t="shared" si="1"/>
        <v>51.69</v>
      </c>
      <c r="J23" s="7">
        <f t="shared" si="2"/>
        <v>10161.219999999999</v>
      </c>
    </row>
    <row r="24" spans="1:10" ht="25.5" x14ac:dyDescent="0.25">
      <c r="A24" s="4" t="s">
        <v>402</v>
      </c>
      <c r="B24" s="4" t="s">
        <v>26</v>
      </c>
      <c r="C24" s="4" t="s">
        <v>74</v>
      </c>
      <c r="D24" s="5" t="s">
        <v>75</v>
      </c>
      <c r="E24" s="4" t="s">
        <v>56</v>
      </c>
      <c r="F24" s="6">
        <f>'[2]ORÇAMENTO CPOS'!$F$102</f>
        <v>25.3</v>
      </c>
      <c r="G24" s="4" t="str">
        <f t="shared" si="0"/>
        <v>m</v>
      </c>
      <c r="H24" s="7">
        <v>92.98</v>
      </c>
      <c r="I24" s="7">
        <f t="shared" si="1"/>
        <v>115.2</v>
      </c>
      <c r="J24" s="7">
        <f t="shared" si="2"/>
        <v>2914.56</v>
      </c>
    </row>
    <row r="25" spans="1:10" s="55" customFormat="1" x14ac:dyDescent="0.25">
      <c r="A25" s="49" t="s">
        <v>19</v>
      </c>
      <c r="B25" s="49"/>
      <c r="C25" s="50"/>
      <c r="D25" s="51" t="s">
        <v>76</v>
      </c>
      <c r="E25" s="50" t="s">
        <v>4</v>
      </c>
      <c r="F25" s="52"/>
      <c r="G25" s="52"/>
      <c r="H25" s="53"/>
      <c r="I25" s="53"/>
      <c r="J25" s="53">
        <f>SUM(J26:J28)</f>
        <v>31222.699999999997</v>
      </c>
    </row>
    <row r="26" spans="1:10" ht="25.5" x14ac:dyDescent="0.25">
      <c r="A26" s="4" t="s">
        <v>403</v>
      </c>
      <c r="B26" s="4" t="s">
        <v>26</v>
      </c>
      <c r="C26" s="4" t="s">
        <v>77</v>
      </c>
      <c r="D26" s="5" t="s">
        <v>78</v>
      </c>
      <c r="E26" s="4" t="s">
        <v>29</v>
      </c>
      <c r="F26" s="6">
        <f>'[2]ORÇAMENTO CPOS'!$F$105</f>
        <v>402.04</v>
      </c>
      <c r="G26" s="4" t="str">
        <f t="shared" si="0"/>
        <v>m²</v>
      </c>
      <c r="H26" s="7">
        <v>49.48</v>
      </c>
      <c r="I26" s="7">
        <f t="shared" si="1"/>
        <v>61.31</v>
      </c>
      <c r="J26" s="7">
        <f t="shared" si="2"/>
        <v>24649.07</v>
      </c>
    </row>
    <row r="27" spans="1:10" x14ac:dyDescent="0.25">
      <c r="A27" s="4" t="s">
        <v>404</v>
      </c>
      <c r="B27" s="4" t="s">
        <v>26</v>
      </c>
      <c r="C27" s="4" t="s">
        <v>79</v>
      </c>
      <c r="D27" s="5" t="s">
        <v>80</v>
      </c>
      <c r="E27" s="4" t="s">
        <v>57</v>
      </c>
      <c r="F27" s="6">
        <f>'[2]ORÇAMENTO CPOS'!$F$116</f>
        <v>0.36</v>
      </c>
      <c r="G27" s="4" t="str">
        <f t="shared" si="0"/>
        <v>m³</v>
      </c>
      <c r="H27" s="7">
        <v>1343.15</v>
      </c>
      <c r="I27" s="7">
        <f t="shared" si="1"/>
        <v>1664.16</v>
      </c>
      <c r="J27" s="7">
        <f t="shared" si="2"/>
        <v>599.1</v>
      </c>
    </row>
    <row r="28" spans="1:10" ht="25.5" x14ac:dyDescent="0.25">
      <c r="A28" s="4" t="s">
        <v>405</v>
      </c>
      <c r="B28" s="4" t="s">
        <v>26</v>
      </c>
      <c r="C28" s="4" t="s">
        <v>81</v>
      </c>
      <c r="D28" s="5" t="s">
        <v>82</v>
      </c>
      <c r="E28" s="4" t="s">
        <v>29</v>
      </c>
      <c r="F28" s="6">
        <f>'[2]ORÇAMENTO CPOS'!$F$145</f>
        <v>24.53</v>
      </c>
      <c r="G28" s="4" t="str">
        <f t="shared" si="0"/>
        <v>m²</v>
      </c>
      <c r="H28" s="7">
        <v>196.58</v>
      </c>
      <c r="I28" s="7">
        <f t="shared" si="1"/>
        <v>243.56</v>
      </c>
      <c r="J28" s="7">
        <f t="shared" si="2"/>
        <v>5974.53</v>
      </c>
    </row>
    <row r="29" spans="1:10" s="55" customFormat="1" x14ac:dyDescent="0.25">
      <c r="A29" s="49" t="s">
        <v>83</v>
      </c>
      <c r="B29" s="49"/>
      <c r="C29" s="50"/>
      <c r="D29" s="51" t="s">
        <v>84</v>
      </c>
      <c r="E29" s="50" t="s">
        <v>4</v>
      </c>
      <c r="F29" s="52"/>
      <c r="G29" s="52"/>
      <c r="H29" s="53"/>
      <c r="I29" s="53"/>
      <c r="J29" s="53">
        <f>SUM(J30:J34)</f>
        <v>68456.63</v>
      </c>
    </row>
    <row r="30" spans="1:10" x14ac:dyDescent="0.25">
      <c r="A30" s="4" t="s">
        <v>406</v>
      </c>
      <c r="B30" s="4" t="s">
        <v>26</v>
      </c>
      <c r="C30" s="4" t="s">
        <v>86</v>
      </c>
      <c r="D30" s="5" t="s">
        <v>87</v>
      </c>
      <c r="E30" s="4" t="s">
        <v>29</v>
      </c>
      <c r="F30" s="6">
        <f>'[2]ORÇAMENTO CPOS'!$F$183</f>
        <v>792.98</v>
      </c>
      <c r="G30" s="4" t="str">
        <f>E30</f>
        <v>m²</v>
      </c>
      <c r="H30" s="7">
        <v>5.45</v>
      </c>
      <c r="I30" s="7">
        <f>ROUND(H30*(1+$B$2),2)</f>
        <v>6.75</v>
      </c>
      <c r="J30" s="7">
        <f>ROUND(I30*F30,2)</f>
        <v>5352.62</v>
      </c>
    </row>
    <row r="31" spans="1:10" x14ac:dyDescent="0.25">
      <c r="A31" s="4" t="s">
        <v>407</v>
      </c>
      <c r="B31" s="4" t="s">
        <v>26</v>
      </c>
      <c r="C31" s="4" t="s">
        <v>89</v>
      </c>
      <c r="D31" s="5" t="s">
        <v>90</v>
      </c>
      <c r="E31" s="4" t="s">
        <v>29</v>
      </c>
      <c r="F31" s="6">
        <f>'[2]ORÇAMENTO CPOS'!$F$187</f>
        <v>792.98</v>
      </c>
      <c r="G31" s="4" t="str">
        <f>E31</f>
        <v>m²</v>
      </c>
      <c r="H31" s="7">
        <v>16.850000000000001</v>
      </c>
      <c r="I31" s="7">
        <f>ROUND(H31*(1+$B$2),2)</f>
        <v>20.88</v>
      </c>
      <c r="J31" s="7">
        <f>ROUND(I31*F31,2)</f>
        <v>16557.419999999998</v>
      </c>
    </row>
    <row r="32" spans="1:10" ht="38.25" x14ac:dyDescent="0.25">
      <c r="A32" s="4" t="s">
        <v>408</v>
      </c>
      <c r="B32" s="4" t="s">
        <v>26</v>
      </c>
      <c r="C32" s="4" t="s">
        <v>384</v>
      </c>
      <c r="D32" s="5" t="s">
        <v>385</v>
      </c>
      <c r="E32" s="4" t="s">
        <v>29</v>
      </c>
      <c r="F32" s="6">
        <f>'[2]ORÇAMENTO CPOS'!$F$189</f>
        <v>234.73</v>
      </c>
      <c r="G32" s="4" t="str">
        <f>E32</f>
        <v>m²</v>
      </c>
      <c r="H32" s="7">
        <v>75.37</v>
      </c>
      <c r="I32" s="7">
        <f>ROUND(H32*(1+$B$2),2)</f>
        <v>93.38</v>
      </c>
      <c r="J32" s="7">
        <f>ROUND(I32*F32,2)</f>
        <v>21919.09</v>
      </c>
    </row>
    <row r="33" spans="1:10" x14ac:dyDescent="0.25">
      <c r="A33" s="4" t="s">
        <v>409</v>
      </c>
      <c r="B33" s="4" t="s">
        <v>26</v>
      </c>
      <c r="C33" s="4" t="s">
        <v>376</v>
      </c>
      <c r="D33" s="5" t="s">
        <v>377</v>
      </c>
      <c r="E33" s="4" t="s">
        <v>29</v>
      </c>
      <c r="F33" s="6">
        <f>'[2]ORÇAMENTO CPOS'!$F$196</f>
        <v>565.24</v>
      </c>
      <c r="G33" s="4" t="str">
        <f>E33</f>
        <v>m²</v>
      </c>
      <c r="H33" s="7">
        <v>12.39</v>
      </c>
      <c r="I33" s="7">
        <f>ROUND(H33*(1+$B$2),2)</f>
        <v>15.35</v>
      </c>
      <c r="J33" s="7">
        <f>ROUND(I33*F33,2)</f>
        <v>8676.43</v>
      </c>
    </row>
    <row r="34" spans="1:10" x14ac:dyDescent="0.25">
      <c r="A34" s="4" t="s">
        <v>410</v>
      </c>
      <c r="B34" s="4" t="s">
        <v>26</v>
      </c>
      <c r="C34" s="4" t="s">
        <v>96</v>
      </c>
      <c r="D34" s="5" t="s">
        <v>97</v>
      </c>
      <c r="E34" s="4" t="s">
        <v>29</v>
      </c>
      <c r="F34" s="6">
        <f>'[2]ORÇAMENTO CPOS'!$F$200</f>
        <v>565.24</v>
      </c>
      <c r="G34" s="4" t="str">
        <f>E34</f>
        <v>m²</v>
      </c>
      <c r="H34" s="7">
        <v>22.78</v>
      </c>
      <c r="I34" s="7">
        <f>ROUND(H34*(1+$B$2),2)</f>
        <v>28.22</v>
      </c>
      <c r="J34" s="7">
        <f>ROUND(I34*F34,2)</f>
        <v>15951.07</v>
      </c>
    </row>
    <row r="35" spans="1:10" s="55" customFormat="1" x14ac:dyDescent="0.25">
      <c r="A35" s="49" t="s">
        <v>98</v>
      </c>
      <c r="B35" s="49"/>
      <c r="C35" s="50"/>
      <c r="D35" s="51" t="s">
        <v>99</v>
      </c>
      <c r="E35" s="50" t="s">
        <v>4</v>
      </c>
      <c r="F35" s="52"/>
      <c r="G35" s="52"/>
      <c r="H35" s="53"/>
      <c r="I35" s="53"/>
      <c r="J35" s="53">
        <f>SUM(J36:J43)</f>
        <v>18206.390000000003</v>
      </c>
    </row>
    <row r="36" spans="1:10" x14ac:dyDescent="0.25">
      <c r="A36" s="4" t="s">
        <v>411</v>
      </c>
      <c r="B36" s="4" t="s">
        <v>26</v>
      </c>
      <c r="C36" s="4" t="s">
        <v>101</v>
      </c>
      <c r="D36" s="5" t="s">
        <v>102</v>
      </c>
      <c r="E36" s="4" t="s">
        <v>57</v>
      </c>
      <c r="F36" s="6">
        <f>'[2]ORÇAMENTO CPOS'!$F$203</f>
        <v>5.18</v>
      </c>
      <c r="G36" s="4" t="str">
        <f>E36</f>
        <v>m³</v>
      </c>
      <c r="H36" s="7">
        <v>118.26</v>
      </c>
      <c r="I36" s="7">
        <f>ROUND(H36*(1+$B$2),2)</f>
        <v>146.52000000000001</v>
      </c>
      <c r="J36" s="7">
        <f>ROUND(I36*F36,2)</f>
        <v>758.97</v>
      </c>
    </row>
    <row r="37" spans="1:10" x14ac:dyDescent="0.25">
      <c r="A37" s="4" t="s">
        <v>412</v>
      </c>
      <c r="B37" s="4" t="s">
        <v>26</v>
      </c>
      <c r="C37" s="4" t="s">
        <v>104</v>
      </c>
      <c r="D37" s="5" t="s">
        <v>105</v>
      </c>
      <c r="E37" s="4" t="s">
        <v>57</v>
      </c>
      <c r="F37" s="6">
        <f>'[2]ORÇAMENTO CPOS'!$F$215</f>
        <v>6.9</v>
      </c>
      <c r="G37" s="4" t="str">
        <f t="shared" ref="G37:G43" si="3">E37</f>
        <v>m³</v>
      </c>
      <c r="H37" s="7">
        <v>526.20000000000005</v>
      </c>
      <c r="I37" s="7">
        <f t="shared" ref="I37:I43" si="4">ROUND(H37*(1+$B$2),2)</f>
        <v>651.96</v>
      </c>
      <c r="J37" s="7">
        <f t="shared" ref="J37:J43" si="5">ROUND(I37*F37,2)</f>
        <v>4498.5200000000004</v>
      </c>
    </row>
    <row r="38" spans="1:10" x14ac:dyDescent="0.25">
      <c r="A38" s="4" t="s">
        <v>413</v>
      </c>
      <c r="B38" s="4" t="s">
        <v>26</v>
      </c>
      <c r="C38" s="4" t="s">
        <v>107</v>
      </c>
      <c r="D38" s="5" t="s">
        <v>108</v>
      </c>
      <c r="E38" s="4" t="s">
        <v>57</v>
      </c>
      <c r="F38" s="6">
        <f>'[2]ORÇAMENTO CPOS'!$F$218</f>
        <v>5.18</v>
      </c>
      <c r="G38" s="4" t="str">
        <f t="shared" si="3"/>
        <v>m³</v>
      </c>
      <c r="H38" s="7">
        <v>591.54</v>
      </c>
      <c r="I38" s="7">
        <f t="shared" si="4"/>
        <v>732.92</v>
      </c>
      <c r="J38" s="7">
        <f t="shared" si="5"/>
        <v>3796.53</v>
      </c>
    </row>
    <row r="39" spans="1:10" ht="38.25" x14ac:dyDescent="0.25">
      <c r="A39" s="4" t="s">
        <v>414</v>
      </c>
      <c r="B39" s="4" t="s">
        <v>26</v>
      </c>
      <c r="C39" s="4" t="s">
        <v>110</v>
      </c>
      <c r="D39" s="5" t="s">
        <v>111</v>
      </c>
      <c r="E39" s="4" t="s">
        <v>29</v>
      </c>
      <c r="F39" s="6">
        <f>'[2]ORÇAMENTO CPOS'!$F$221</f>
        <v>114.45000000000002</v>
      </c>
      <c r="G39" s="4" t="str">
        <f t="shared" si="3"/>
        <v>m²</v>
      </c>
      <c r="H39" s="7">
        <v>36.86</v>
      </c>
      <c r="I39" s="7">
        <f t="shared" si="4"/>
        <v>45.67</v>
      </c>
      <c r="J39" s="7">
        <f t="shared" si="5"/>
        <v>5226.93</v>
      </c>
    </row>
    <row r="40" spans="1:10" ht="25.5" x14ac:dyDescent="0.25">
      <c r="A40" s="4" t="s">
        <v>415</v>
      </c>
      <c r="B40" s="4" t="s">
        <v>26</v>
      </c>
      <c r="C40" s="4" t="s">
        <v>113</v>
      </c>
      <c r="D40" s="5" t="s">
        <v>114</v>
      </c>
      <c r="E40" s="4" t="s">
        <v>29</v>
      </c>
      <c r="F40" s="6">
        <f>'[2]ORÇAMENTO CPOS'!$F$231</f>
        <v>114.45000000000002</v>
      </c>
      <c r="G40" s="4" t="str">
        <f t="shared" si="3"/>
        <v>m²</v>
      </c>
      <c r="H40" s="7">
        <v>8.85</v>
      </c>
      <c r="I40" s="7">
        <f t="shared" si="4"/>
        <v>10.97</v>
      </c>
      <c r="J40" s="7">
        <f t="shared" si="5"/>
        <v>1255.52</v>
      </c>
    </row>
    <row r="41" spans="1:10" ht="51" x14ac:dyDescent="0.25">
      <c r="A41" s="4" t="s">
        <v>416</v>
      </c>
      <c r="B41" s="4" t="s">
        <v>26</v>
      </c>
      <c r="C41" s="4" t="s">
        <v>116</v>
      </c>
      <c r="D41" s="5" t="s">
        <v>117</v>
      </c>
      <c r="E41" s="4" t="s">
        <v>56</v>
      </c>
      <c r="F41" s="6">
        <f>'[2]ORÇAMENTO CPOS'!$F$233</f>
        <v>11.02</v>
      </c>
      <c r="G41" s="4" t="str">
        <f t="shared" si="3"/>
        <v>m</v>
      </c>
      <c r="H41" s="7">
        <v>5.05</v>
      </c>
      <c r="I41" s="7">
        <f t="shared" si="4"/>
        <v>6.26</v>
      </c>
      <c r="J41" s="7">
        <f t="shared" si="5"/>
        <v>68.989999999999995</v>
      </c>
    </row>
    <row r="42" spans="1:10" x14ac:dyDescent="0.25">
      <c r="A42" s="4" t="s">
        <v>417</v>
      </c>
      <c r="B42" s="4" t="s">
        <v>26</v>
      </c>
      <c r="C42" s="4" t="s">
        <v>119</v>
      </c>
      <c r="D42" s="5" t="s">
        <v>120</v>
      </c>
      <c r="E42" s="4" t="s">
        <v>29</v>
      </c>
      <c r="F42" s="6">
        <f>'[2]ORÇAMENTO CPOS'!$F$235</f>
        <v>58.11</v>
      </c>
      <c r="G42" s="4" t="str">
        <f t="shared" si="3"/>
        <v>m²</v>
      </c>
      <c r="H42" s="7">
        <v>30.44</v>
      </c>
      <c r="I42" s="7">
        <f t="shared" si="4"/>
        <v>37.72</v>
      </c>
      <c r="J42" s="7">
        <f t="shared" si="5"/>
        <v>2191.91</v>
      </c>
    </row>
    <row r="43" spans="1:10" x14ac:dyDescent="0.25">
      <c r="A43" s="4" t="s">
        <v>418</v>
      </c>
      <c r="B43" s="4" t="s">
        <v>26</v>
      </c>
      <c r="C43" s="4" t="s">
        <v>122</v>
      </c>
      <c r="D43" s="5" t="s">
        <v>123</v>
      </c>
      <c r="E43" s="4" t="s">
        <v>56</v>
      </c>
      <c r="F43" s="6">
        <f>'[2]ORÇAMENTO CPOS'!$F$238</f>
        <v>8.5</v>
      </c>
      <c r="G43" s="4" t="str">
        <f t="shared" si="3"/>
        <v>m</v>
      </c>
      <c r="H43" s="7">
        <v>38.840000000000003</v>
      </c>
      <c r="I43" s="7">
        <f t="shared" si="4"/>
        <v>48.12</v>
      </c>
      <c r="J43" s="7">
        <f t="shared" si="5"/>
        <v>409.02</v>
      </c>
    </row>
    <row r="44" spans="1:10" s="55" customFormat="1" x14ac:dyDescent="0.25">
      <c r="A44" s="49" t="s">
        <v>124</v>
      </c>
      <c r="B44" s="49"/>
      <c r="C44" s="50"/>
      <c r="D44" s="51" t="s">
        <v>125</v>
      </c>
      <c r="E44" s="50" t="s">
        <v>4</v>
      </c>
      <c r="F44" s="52"/>
      <c r="G44" s="52"/>
      <c r="H44" s="53"/>
      <c r="I44" s="53"/>
      <c r="J44" s="53">
        <f>SUM(J45:J47)</f>
        <v>9637.4700000000012</v>
      </c>
    </row>
    <row r="45" spans="1:10" x14ac:dyDescent="0.25">
      <c r="A45" s="4" t="s">
        <v>419</v>
      </c>
      <c r="B45" s="4" t="s">
        <v>26</v>
      </c>
      <c r="C45" s="4" t="s">
        <v>86</v>
      </c>
      <c r="D45" s="5" t="s">
        <v>87</v>
      </c>
      <c r="E45" s="4" t="s">
        <v>29</v>
      </c>
      <c r="F45" s="6">
        <f>'[2]ORÇAMENTO CPOS'!$F$241</f>
        <v>172.56</v>
      </c>
      <c r="G45" s="4" t="str">
        <f>E45</f>
        <v>m²</v>
      </c>
      <c r="H45" s="7">
        <v>5.45</v>
      </c>
      <c r="I45" s="7">
        <f>ROUND(H45*(1+$B$2),2)</f>
        <v>6.75</v>
      </c>
      <c r="J45" s="7">
        <f>ROUND(I45*F45,2)</f>
        <v>1164.78</v>
      </c>
    </row>
    <row r="46" spans="1:10" x14ac:dyDescent="0.25">
      <c r="A46" s="4" t="s">
        <v>420</v>
      </c>
      <c r="B46" s="4" t="s">
        <v>26</v>
      </c>
      <c r="C46" s="4" t="s">
        <v>89</v>
      </c>
      <c r="D46" s="5" t="s">
        <v>90</v>
      </c>
      <c r="E46" s="4" t="s">
        <v>29</v>
      </c>
      <c r="F46" s="6">
        <f>'[2]ORÇAMENTO CPOS'!$F$243</f>
        <v>172.56</v>
      </c>
      <c r="G46" s="4" t="str">
        <f>E46</f>
        <v>m²</v>
      </c>
      <c r="H46" s="7">
        <v>16.850000000000001</v>
      </c>
      <c r="I46" s="7">
        <f>ROUND(H46*(1+$B$2),2)</f>
        <v>20.88</v>
      </c>
      <c r="J46" s="7">
        <f>ROUND(I46*F46,2)</f>
        <v>3603.05</v>
      </c>
    </row>
    <row r="47" spans="1:10" x14ac:dyDescent="0.25">
      <c r="A47" s="4" t="s">
        <v>421</v>
      </c>
      <c r="B47" s="4" t="s">
        <v>26</v>
      </c>
      <c r="C47" s="4" t="s">
        <v>96</v>
      </c>
      <c r="D47" s="5" t="s">
        <v>97</v>
      </c>
      <c r="E47" s="4" t="s">
        <v>29</v>
      </c>
      <c r="F47" s="6">
        <f>'[2]ORÇAMENTO CPOS'!$F$247</f>
        <v>172.56</v>
      </c>
      <c r="G47" s="4" t="str">
        <f>E47</f>
        <v>m²</v>
      </c>
      <c r="H47" s="7">
        <v>22.78</v>
      </c>
      <c r="I47" s="7">
        <f>ROUND(H47*(1+$B$2),2)</f>
        <v>28.22</v>
      </c>
      <c r="J47" s="7">
        <f>ROUND(I47*F47,2)</f>
        <v>4869.6400000000003</v>
      </c>
    </row>
    <row r="48" spans="1:10" s="55" customFormat="1" x14ac:dyDescent="0.25">
      <c r="A48" s="49" t="s">
        <v>129</v>
      </c>
      <c r="B48" s="49"/>
      <c r="C48" s="50"/>
      <c r="D48" s="51" t="s">
        <v>130</v>
      </c>
      <c r="E48" s="50" t="s">
        <v>4</v>
      </c>
      <c r="F48" s="52"/>
      <c r="G48" s="52"/>
      <c r="H48" s="53"/>
      <c r="I48" s="53"/>
      <c r="J48" s="53">
        <f>SUM(J49:J56)</f>
        <v>34490.579999999994</v>
      </c>
    </row>
    <row r="49" spans="1:10" x14ac:dyDescent="0.25">
      <c r="A49" s="4" t="s">
        <v>422</v>
      </c>
      <c r="B49" s="4" t="s">
        <v>26</v>
      </c>
      <c r="C49" s="4" t="s">
        <v>132</v>
      </c>
      <c r="D49" s="5" t="s">
        <v>133</v>
      </c>
      <c r="E49" s="4" t="s">
        <v>29</v>
      </c>
      <c r="F49" s="6">
        <f>'[2]ORÇAMENTO CPOS'!$F$250</f>
        <v>4.32</v>
      </c>
      <c r="G49" s="4" t="str">
        <f>E49</f>
        <v>m²</v>
      </c>
      <c r="H49" s="7">
        <v>1026.8699999999999</v>
      </c>
      <c r="I49" s="7">
        <f>ROUND(H49*(1+$B$2),2)</f>
        <v>1272.29</v>
      </c>
      <c r="J49" s="7">
        <f>ROUND(I49*F49,2)</f>
        <v>5496.29</v>
      </c>
    </row>
    <row r="50" spans="1:10" x14ac:dyDescent="0.25">
      <c r="A50" s="4" t="s">
        <v>423</v>
      </c>
      <c r="B50" s="4" t="s">
        <v>26</v>
      </c>
      <c r="C50" s="4" t="s">
        <v>135</v>
      </c>
      <c r="D50" s="5" t="s">
        <v>136</v>
      </c>
      <c r="E50" s="4" t="s">
        <v>29</v>
      </c>
      <c r="F50" s="6">
        <f>'[2]ORÇAMENTO CPOS'!$F$255</f>
        <v>1.2</v>
      </c>
      <c r="G50" s="4" t="str">
        <f t="shared" ref="G50:G56" si="6">E50</f>
        <v>m²</v>
      </c>
      <c r="H50" s="7">
        <v>300.14999999999998</v>
      </c>
      <c r="I50" s="7">
        <f t="shared" ref="I50:I56" si="7">ROUND(H50*(1+$B$2),2)</f>
        <v>371.89</v>
      </c>
      <c r="J50" s="7">
        <f t="shared" ref="J50:J56" si="8">ROUND(I50*F50,2)</f>
        <v>446.27</v>
      </c>
    </row>
    <row r="51" spans="1:10" x14ac:dyDescent="0.25">
      <c r="A51" s="4" t="s">
        <v>424</v>
      </c>
      <c r="B51" s="4" t="s">
        <v>26</v>
      </c>
      <c r="C51" s="4" t="s">
        <v>138</v>
      </c>
      <c r="D51" s="5" t="s">
        <v>139</v>
      </c>
      <c r="E51" s="4" t="s">
        <v>140</v>
      </c>
      <c r="F51" s="6">
        <f>'[2]ORÇAMENTO CPOS'!$F$260</f>
        <v>6</v>
      </c>
      <c r="G51" s="4" t="str">
        <f t="shared" si="6"/>
        <v>un</v>
      </c>
      <c r="H51" s="7">
        <v>399.71</v>
      </c>
      <c r="I51" s="7">
        <f t="shared" si="7"/>
        <v>495.24</v>
      </c>
      <c r="J51" s="7">
        <f t="shared" si="8"/>
        <v>2971.44</v>
      </c>
    </row>
    <row r="52" spans="1:10" ht="25.5" x14ac:dyDescent="0.25">
      <c r="A52" s="4" t="s">
        <v>425</v>
      </c>
      <c r="B52" s="4" t="s">
        <v>26</v>
      </c>
      <c r="C52" s="4" t="s">
        <v>142</v>
      </c>
      <c r="D52" s="5" t="s">
        <v>143</v>
      </c>
      <c r="E52" s="4" t="s">
        <v>144</v>
      </c>
      <c r="F52" s="6">
        <f>'[2]ORÇAMENTO CPOS'!$F$262</f>
        <v>6</v>
      </c>
      <c r="G52" s="4" t="str">
        <f t="shared" si="6"/>
        <v>cj</v>
      </c>
      <c r="H52" s="7">
        <v>205.5</v>
      </c>
      <c r="I52" s="7">
        <f t="shared" si="7"/>
        <v>254.61</v>
      </c>
      <c r="J52" s="7">
        <f t="shared" si="8"/>
        <v>1527.66</v>
      </c>
    </row>
    <row r="53" spans="1:10" ht="25.5" x14ac:dyDescent="0.25">
      <c r="A53" s="4" t="s">
        <v>426</v>
      </c>
      <c r="B53" s="4" t="s">
        <v>26</v>
      </c>
      <c r="C53" s="4" t="s">
        <v>149</v>
      </c>
      <c r="D53" s="5" t="s">
        <v>150</v>
      </c>
      <c r="E53" s="4" t="s">
        <v>29</v>
      </c>
      <c r="F53" s="6">
        <f>'[2]ORÇAMENTO CPOS'!$F$266</f>
        <v>7.6</v>
      </c>
      <c r="G53" s="4" t="str">
        <f t="shared" si="6"/>
        <v>m²</v>
      </c>
      <c r="H53" s="7">
        <v>191.49</v>
      </c>
      <c r="I53" s="7">
        <f t="shared" si="7"/>
        <v>237.26</v>
      </c>
      <c r="J53" s="7">
        <f t="shared" si="8"/>
        <v>1803.18</v>
      </c>
    </row>
    <row r="54" spans="1:10" ht="25.5" x14ac:dyDescent="0.25">
      <c r="A54" s="4" t="s">
        <v>427</v>
      </c>
      <c r="B54" s="4" t="s">
        <v>26</v>
      </c>
      <c r="C54" s="4" t="s">
        <v>152</v>
      </c>
      <c r="D54" s="5" t="s">
        <v>153</v>
      </c>
      <c r="E54" s="4" t="s">
        <v>144</v>
      </c>
      <c r="F54" s="6">
        <f>'[2]ORÇAMENTO CPOS'!$F$271</f>
        <v>4</v>
      </c>
      <c r="G54" s="4" t="str">
        <f t="shared" si="6"/>
        <v>cj</v>
      </c>
      <c r="H54" s="7">
        <v>166.38</v>
      </c>
      <c r="I54" s="7">
        <f t="shared" si="7"/>
        <v>206.14</v>
      </c>
      <c r="J54" s="7">
        <f t="shared" si="8"/>
        <v>824.56</v>
      </c>
    </row>
    <row r="55" spans="1:10" x14ac:dyDescent="0.25">
      <c r="A55" s="4" t="s">
        <v>428</v>
      </c>
      <c r="B55" s="4" t="s">
        <v>26</v>
      </c>
      <c r="C55" s="4" t="s">
        <v>155</v>
      </c>
      <c r="D55" s="5" t="s">
        <v>156</v>
      </c>
      <c r="E55" s="4" t="s">
        <v>29</v>
      </c>
      <c r="F55" s="6">
        <f>'[2]ORÇAMENTO CPOS'!$F$275</f>
        <v>17.919999999999998</v>
      </c>
      <c r="G55" s="4" t="str">
        <f t="shared" si="6"/>
        <v>m²</v>
      </c>
      <c r="H55" s="7">
        <v>851.28</v>
      </c>
      <c r="I55" s="7">
        <f t="shared" si="7"/>
        <v>1054.74</v>
      </c>
      <c r="J55" s="7">
        <f t="shared" si="8"/>
        <v>18900.939999999999</v>
      </c>
    </row>
    <row r="56" spans="1:10" ht="25.5" x14ac:dyDescent="0.25">
      <c r="A56" s="4" t="s">
        <v>429</v>
      </c>
      <c r="B56" s="4" t="s">
        <v>26</v>
      </c>
      <c r="C56" s="4" t="s">
        <v>158</v>
      </c>
      <c r="D56" s="5" t="s">
        <v>159</v>
      </c>
      <c r="E56" s="4" t="s">
        <v>29</v>
      </c>
      <c r="F56" s="6">
        <f>'[2]ORÇAMENTO CPOS'!$F$284</f>
        <v>1.89</v>
      </c>
      <c r="G56" s="4" t="str">
        <f t="shared" si="6"/>
        <v>m²</v>
      </c>
      <c r="H56" s="7">
        <v>1076.24</v>
      </c>
      <c r="I56" s="7">
        <f t="shared" si="7"/>
        <v>1333.46</v>
      </c>
      <c r="J56" s="7">
        <f t="shared" si="8"/>
        <v>2520.2399999999998</v>
      </c>
    </row>
    <row r="57" spans="1:10" s="55" customFormat="1" x14ac:dyDescent="0.25">
      <c r="A57" s="49" t="s">
        <v>163</v>
      </c>
      <c r="B57" s="49"/>
      <c r="C57" s="50"/>
      <c r="D57" s="51" t="s">
        <v>164</v>
      </c>
      <c r="E57" s="50" t="s">
        <v>4</v>
      </c>
      <c r="F57" s="52"/>
      <c r="G57" s="52"/>
      <c r="H57" s="53"/>
      <c r="I57" s="53"/>
      <c r="J57" s="53">
        <f>SUM(J58:J72)</f>
        <v>17882.46</v>
      </c>
    </row>
    <row r="58" spans="1:10" ht="25.5" x14ac:dyDescent="0.25">
      <c r="A58" s="4" t="s">
        <v>430</v>
      </c>
      <c r="B58" s="4" t="s">
        <v>26</v>
      </c>
      <c r="C58" s="4" t="s">
        <v>166</v>
      </c>
      <c r="D58" s="5" t="s">
        <v>167</v>
      </c>
      <c r="E58" s="4" t="s">
        <v>140</v>
      </c>
      <c r="F58" s="6">
        <f>'[2]ORÇAMENTO CPOS'!$F$293</f>
        <v>9</v>
      </c>
      <c r="G58" s="4" t="str">
        <f t="shared" ref="G58:G72" si="9">E58</f>
        <v>un</v>
      </c>
      <c r="H58" s="7">
        <v>56.67</v>
      </c>
      <c r="I58" s="7">
        <f t="shared" ref="I58:I72" si="10">ROUND(H58*(1+$B$2),2)</f>
        <v>70.209999999999994</v>
      </c>
      <c r="J58" s="7">
        <f t="shared" ref="J58:J72" si="11">ROUND(I58*F58,2)</f>
        <v>631.89</v>
      </c>
    </row>
    <row r="59" spans="1:10" x14ac:dyDescent="0.25">
      <c r="A59" s="4" t="s">
        <v>431</v>
      </c>
      <c r="B59" s="4" t="s">
        <v>26</v>
      </c>
      <c r="C59" s="4" t="s">
        <v>169</v>
      </c>
      <c r="D59" s="5" t="s">
        <v>170</v>
      </c>
      <c r="E59" s="4" t="s">
        <v>140</v>
      </c>
      <c r="F59" s="6">
        <f>'[2]ORÇAMENTO CPOS'!$F$295</f>
        <v>2</v>
      </c>
      <c r="G59" s="4" t="str">
        <f t="shared" si="9"/>
        <v>un</v>
      </c>
      <c r="H59" s="7">
        <v>217.88</v>
      </c>
      <c r="I59" s="7">
        <f t="shared" si="10"/>
        <v>269.95</v>
      </c>
      <c r="J59" s="7">
        <f t="shared" si="11"/>
        <v>539.9</v>
      </c>
    </row>
    <row r="60" spans="1:10" x14ac:dyDescent="0.25">
      <c r="A60" s="4" t="s">
        <v>432</v>
      </c>
      <c r="B60" s="4" t="s">
        <v>26</v>
      </c>
      <c r="C60" s="4" t="s">
        <v>172</v>
      </c>
      <c r="D60" s="5" t="s">
        <v>173</v>
      </c>
      <c r="E60" s="4" t="s">
        <v>140</v>
      </c>
      <c r="F60" s="6">
        <f>'[2]ORÇAMENTO CPOS'!$F$297</f>
        <v>9</v>
      </c>
      <c r="G60" s="4" t="str">
        <f t="shared" si="9"/>
        <v>un</v>
      </c>
      <c r="H60" s="7">
        <v>244.47</v>
      </c>
      <c r="I60" s="7">
        <f t="shared" si="10"/>
        <v>302.89999999999998</v>
      </c>
      <c r="J60" s="7">
        <f t="shared" si="11"/>
        <v>2726.1</v>
      </c>
    </row>
    <row r="61" spans="1:10" ht="25.5" x14ac:dyDescent="0.25">
      <c r="A61" s="4" t="s">
        <v>433</v>
      </c>
      <c r="B61" s="4" t="s">
        <v>26</v>
      </c>
      <c r="C61" s="4" t="s">
        <v>175</v>
      </c>
      <c r="D61" s="5" t="s">
        <v>176</v>
      </c>
      <c r="E61" s="4" t="s">
        <v>140</v>
      </c>
      <c r="F61" s="6">
        <f>'[2]ORÇAMENTO CPOS'!$F$299</f>
        <v>2</v>
      </c>
      <c r="G61" s="4" t="str">
        <f t="shared" si="9"/>
        <v>un</v>
      </c>
      <c r="H61" s="7">
        <v>975.29</v>
      </c>
      <c r="I61" s="7">
        <f t="shared" si="10"/>
        <v>1208.3800000000001</v>
      </c>
      <c r="J61" s="7">
        <f t="shared" si="11"/>
        <v>2416.7600000000002</v>
      </c>
    </row>
    <row r="62" spans="1:10" ht="25.5" x14ac:dyDescent="0.25">
      <c r="A62" s="4" t="s">
        <v>434</v>
      </c>
      <c r="B62" s="4" t="s">
        <v>26</v>
      </c>
      <c r="C62" s="4" t="s">
        <v>178</v>
      </c>
      <c r="D62" s="5" t="s">
        <v>179</v>
      </c>
      <c r="E62" s="4" t="s">
        <v>144</v>
      </c>
      <c r="F62" s="6">
        <f>'[2]ORÇAMENTO CPOS'!$F$301</f>
        <v>7</v>
      </c>
      <c r="G62" s="4" t="str">
        <f t="shared" si="9"/>
        <v>cj</v>
      </c>
      <c r="H62" s="7">
        <v>471.46</v>
      </c>
      <c r="I62" s="7">
        <f t="shared" si="10"/>
        <v>584.14</v>
      </c>
      <c r="J62" s="7">
        <f t="shared" si="11"/>
        <v>4088.98</v>
      </c>
    </row>
    <row r="63" spans="1:10" ht="25.5" x14ac:dyDescent="0.25">
      <c r="A63" s="4" t="s">
        <v>435</v>
      </c>
      <c r="B63" s="4" t="s">
        <v>26</v>
      </c>
      <c r="C63" s="4" t="s">
        <v>181</v>
      </c>
      <c r="D63" s="5" t="s">
        <v>182</v>
      </c>
      <c r="E63" s="4" t="s">
        <v>140</v>
      </c>
      <c r="F63" s="6">
        <f>'[2]ORÇAMENTO CPOS'!$F$303</f>
        <v>2</v>
      </c>
      <c r="G63" s="4" t="str">
        <f t="shared" si="9"/>
        <v>un</v>
      </c>
      <c r="H63" s="7">
        <v>639.29</v>
      </c>
      <c r="I63" s="7">
        <f t="shared" si="10"/>
        <v>792.08</v>
      </c>
      <c r="J63" s="7">
        <f t="shared" si="11"/>
        <v>1584.16</v>
      </c>
    </row>
    <row r="64" spans="1:10" ht="25.5" x14ac:dyDescent="0.25">
      <c r="A64" s="4" t="s">
        <v>436</v>
      </c>
      <c r="B64" s="4" t="s">
        <v>26</v>
      </c>
      <c r="C64" s="4" t="s">
        <v>184</v>
      </c>
      <c r="D64" s="5" t="s">
        <v>185</v>
      </c>
      <c r="E64" s="4" t="s">
        <v>144</v>
      </c>
      <c r="F64" s="6">
        <f>'[2]ORÇAMENTO CPOS'!$F$305</f>
        <v>2</v>
      </c>
      <c r="G64" s="4" t="str">
        <f t="shared" si="9"/>
        <v>cj</v>
      </c>
      <c r="H64" s="7">
        <v>672.33</v>
      </c>
      <c r="I64" s="7">
        <f t="shared" si="10"/>
        <v>833.02</v>
      </c>
      <c r="J64" s="7">
        <f t="shared" si="11"/>
        <v>1666.04</v>
      </c>
    </row>
    <row r="65" spans="1:10" ht="25.5" x14ac:dyDescent="0.25">
      <c r="A65" s="4" t="s">
        <v>437</v>
      </c>
      <c r="B65" s="4" t="s">
        <v>26</v>
      </c>
      <c r="C65" s="4" t="s">
        <v>187</v>
      </c>
      <c r="D65" s="5" t="s">
        <v>188</v>
      </c>
      <c r="E65" s="4" t="s">
        <v>140</v>
      </c>
      <c r="F65" s="6">
        <f>'[2]ORÇAMENTO CPOS'!$F$307</f>
        <v>1</v>
      </c>
      <c r="G65" s="4" t="str">
        <f t="shared" si="9"/>
        <v>un</v>
      </c>
      <c r="H65" s="7">
        <v>75.67</v>
      </c>
      <c r="I65" s="7">
        <f t="shared" si="10"/>
        <v>93.76</v>
      </c>
      <c r="J65" s="7">
        <f t="shared" si="11"/>
        <v>93.76</v>
      </c>
    </row>
    <row r="66" spans="1:10" ht="25.5" x14ac:dyDescent="0.25">
      <c r="A66" s="4" t="s">
        <v>438</v>
      </c>
      <c r="B66" s="4" t="s">
        <v>26</v>
      </c>
      <c r="C66" s="4" t="s">
        <v>190</v>
      </c>
      <c r="D66" s="5" t="s">
        <v>191</v>
      </c>
      <c r="E66" s="4" t="s">
        <v>29</v>
      </c>
      <c r="F66" s="6">
        <f>'[2]ORÇAMENTO CPOS'!$F$309</f>
        <v>1.4</v>
      </c>
      <c r="G66" s="4" t="str">
        <f t="shared" si="9"/>
        <v>m²</v>
      </c>
      <c r="H66" s="7">
        <v>403.14</v>
      </c>
      <c r="I66" s="7">
        <f t="shared" si="10"/>
        <v>499.49</v>
      </c>
      <c r="J66" s="7">
        <f t="shared" si="11"/>
        <v>699.29</v>
      </c>
    </row>
    <row r="67" spans="1:10" x14ac:dyDescent="0.25">
      <c r="A67" s="4" t="s">
        <v>439</v>
      </c>
      <c r="B67" s="4" t="s">
        <v>26</v>
      </c>
      <c r="C67" s="4" t="s">
        <v>193</v>
      </c>
      <c r="D67" s="5" t="s">
        <v>194</v>
      </c>
      <c r="E67" s="4" t="s">
        <v>140</v>
      </c>
      <c r="F67" s="6">
        <f>'[2]ORÇAMENTO CPOS'!$F$316</f>
        <v>1</v>
      </c>
      <c r="G67" s="4" t="str">
        <f t="shared" si="9"/>
        <v>un</v>
      </c>
      <c r="H67" s="7">
        <v>171.79</v>
      </c>
      <c r="I67" s="7">
        <f t="shared" si="10"/>
        <v>212.85</v>
      </c>
      <c r="J67" s="7">
        <f t="shared" si="11"/>
        <v>212.85</v>
      </c>
    </row>
    <row r="68" spans="1:10" x14ac:dyDescent="0.25">
      <c r="A68" s="4" t="s">
        <v>440</v>
      </c>
      <c r="B68" s="4" t="s">
        <v>26</v>
      </c>
      <c r="C68" s="4" t="s">
        <v>196</v>
      </c>
      <c r="D68" s="5" t="s">
        <v>197</v>
      </c>
      <c r="E68" s="4" t="s">
        <v>140</v>
      </c>
      <c r="F68" s="6">
        <f>'[2]ORÇAMENTO CPOS'!$F$318</f>
        <v>11</v>
      </c>
      <c r="G68" s="4" t="str">
        <f t="shared" si="9"/>
        <v>un</v>
      </c>
      <c r="H68" s="7">
        <v>5.27</v>
      </c>
      <c r="I68" s="7">
        <f t="shared" si="10"/>
        <v>6.53</v>
      </c>
      <c r="J68" s="7">
        <f t="shared" si="11"/>
        <v>71.83</v>
      </c>
    </row>
    <row r="69" spans="1:10" x14ac:dyDescent="0.25">
      <c r="A69" s="4" t="s">
        <v>441</v>
      </c>
      <c r="B69" s="4" t="s">
        <v>26</v>
      </c>
      <c r="C69" s="4" t="s">
        <v>199</v>
      </c>
      <c r="D69" s="5" t="s">
        <v>200</v>
      </c>
      <c r="E69" s="4" t="s">
        <v>140</v>
      </c>
      <c r="F69" s="6">
        <f>'[2]ORÇAMENTO CPOS'!$F$320</f>
        <v>1</v>
      </c>
      <c r="G69" s="4" t="str">
        <f t="shared" si="9"/>
        <v>un</v>
      </c>
      <c r="H69" s="7">
        <v>48.4</v>
      </c>
      <c r="I69" s="7">
        <f t="shared" si="10"/>
        <v>59.97</v>
      </c>
      <c r="J69" s="7">
        <f t="shared" si="11"/>
        <v>59.97</v>
      </c>
    </row>
    <row r="70" spans="1:10" x14ac:dyDescent="0.25">
      <c r="A70" s="4" t="s">
        <v>442</v>
      </c>
      <c r="B70" s="4" t="s">
        <v>26</v>
      </c>
      <c r="C70" s="4" t="s">
        <v>202</v>
      </c>
      <c r="D70" s="5" t="s">
        <v>203</v>
      </c>
      <c r="E70" s="4" t="s">
        <v>140</v>
      </c>
      <c r="F70" s="6">
        <f>'[2]ORÇAMENTO CPOS'!$F$324</f>
        <v>9</v>
      </c>
      <c r="G70" s="4" t="str">
        <f t="shared" si="9"/>
        <v>un</v>
      </c>
      <c r="H70" s="7">
        <v>96.57</v>
      </c>
      <c r="I70" s="7">
        <f t="shared" si="10"/>
        <v>119.65</v>
      </c>
      <c r="J70" s="7">
        <f t="shared" si="11"/>
        <v>1076.8499999999999</v>
      </c>
    </row>
    <row r="71" spans="1:10" ht="38.25" x14ac:dyDescent="0.25">
      <c r="A71" s="4" t="s">
        <v>443</v>
      </c>
      <c r="B71" s="4" t="s">
        <v>26</v>
      </c>
      <c r="C71" s="4" t="s">
        <v>214</v>
      </c>
      <c r="D71" s="5" t="s">
        <v>215</v>
      </c>
      <c r="E71" s="4" t="s">
        <v>140</v>
      </c>
      <c r="F71" s="6">
        <f>'[2]ORÇAMENTO CPOS'!$F$335</f>
        <v>6</v>
      </c>
      <c r="G71" s="4" t="str">
        <f t="shared" si="9"/>
        <v>un</v>
      </c>
      <c r="H71" s="7">
        <v>142.68</v>
      </c>
      <c r="I71" s="7">
        <f t="shared" si="10"/>
        <v>176.78</v>
      </c>
      <c r="J71" s="7">
        <f t="shared" si="11"/>
        <v>1060.68</v>
      </c>
    </row>
    <row r="72" spans="1:10" ht="38.25" x14ac:dyDescent="0.25">
      <c r="A72" s="4" t="s">
        <v>444</v>
      </c>
      <c r="B72" s="4" t="s">
        <v>26</v>
      </c>
      <c r="C72" s="4" t="s">
        <v>217</v>
      </c>
      <c r="D72" s="5" t="s">
        <v>218</v>
      </c>
      <c r="E72" s="4" t="s">
        <v>140</v>
      </c>
      <c r="F72" s="6">
        <f>'[2]ORÇAMENTO CPOS'!$F$338</f>
        <v>6</v>
      </c>
      <c r="G72" s="4" t="str">
        <f t="shared" si="9"/>
        <v>un</v>
      </c>
      <c r="H72" s="7">
        <v>128.25</v>
      </c>
      <c r="I72" s="7">
        <f t="shared" si="10"/>
        <v>158.9</v>
      </c>
      <c r="J72" s="7">
        <f t="shared" si="11"/>
        <v>953.4</v>
      </c>
    </row>
    <row r="73" spans="1:10" s="55" customFormat="1" x14ac:dyDescent="0.25">
      <c r="A73" s="49" t="s">
        <v>225</v>
      </c>
      <c r="B73" s="49"/>
      <c r="C73" s="50"/>
      <c r="D73" s="51" t="s">
        <v>226</v>
      </c>
      <c r="E73" s="50" t="s">
        <v>4</v>
      </c>
      <c r="F73" s="52"/>
      <c r="G73" s="52"/>
      <c r="H73" s="53"/>
      <c r="I73" s="53"/>
      <c r="J73" s="53">
        <f>SUM(J74:J90)</f>
        <v>19920.799999999996</v>
      </c>
    </row>
    <row r="74" spans="1:10" ht="25.5" x14ac:dyDescent="0.25">
      <c r="A74" s="4" t="s">
        <v>445</v>
      </c>
      <c r="B74" s="4" t="s">
        <v>26</v>
      </c>
      <c r="C74" s="4" t="s">
        <v>381</v>
      </c>
      <c r="D74" s="5" t="s">
        <v>382</v>
      </c>
      <c r="E74" s="4" t="s">
        <v>140</v>
      </c>
      <c r="F74" s="6">
        <f>'[2]ORÇAMENTO CPOS'!$F$346</f>
        <v>1</v>
      </c>
      <c r="G74" s="4" t="str">
        <f t="shared" ref="G74:G90" si="12">E74</f>
        <v>un</v>
      </c>
      <c r="H74" s="7">
        <v>811.63</v>
      </c>
      <c r="I74" s="7">
        <f t="shared" ref="I74:I90" si="13">ROUND(H74*(1+$B$2),2)</f>
        <v>1005.61</v>
      </c>
      <c r="J74" s="7">
        <f t="shared" ref="J74:J90" si="14">ROUND(I74*F74,2)</f>
        <v>1005.61</v>
      </c>
    </row>
    <row r="75" spans="1:10" ht="25.5" x14ac:dyDescent="0.25">
      <c r="A75" s="4" t="s">
        <v>446</v>
      </c>
      <c r="B75" s="4" t="s">
        <v>26</v>
      </c>
      <c r="C75" s="4" t="s">
        <v>231</v>
      </c>
      <c r="D75" s="5" t="s">
        <v>232</v>
      </c>
      <c r="E75" s="4" t="s">
        <v>56</v>
      </c>
      <c r="F75" s="6">
        <f>'[2]ORÇAMENTO CPOS'!$F$348</f>
        <v>89.25</v>
      </c>
      <c r="G75" s="4" t="str">
        <f t="shared" si="12"/>
        <v>m</v>
      </c>
      <c r="H75" s="7">
        <v>24.82</v>
      </c>
      <c r="I75" s="7">
        <f t="shared" si="13"/>
        <v>30.75</v>
      </c>
      <c r="J75" s="7">
        <f t="shared" si="14"/>
        <v>2744.44</v>
      </c>
    </row>
    <row r="76" spans="1:10" ht="25.5" x14ac:dyDescent="0.25">
      <c r="A76" s="4" t="s">
        <v>447</v>
      </c>
      <c r="B76" s="4" t="s">
        <v>26</v>
      </c>
      <c r="C76" s="4" t="s">
        <v>234</v>
      </c>
      <c r="D76" s="5" t="s">
        <v>235</v>
      </c>
      <c r="E76" s="4" t="s">
        <v>56</v>
      </c>
      <c r="F76" s="6">
        <f>'[2]ORÇAMENTO CPOS'!$F$353</f>
        <v>52.149999999999991</v>
      </c>
      <c r="G76" s="4" t="str">
        <f t="shared" si="12"/>
        <v>m</v>
      </c>
      <c r="H76" s="7">
        <v>30.55</v>
      </c>
      <c r="I76" s="7">
        <f t="shared" si="13"/>
        <v>37.85</v>
      </c>
      <c r="J76" s="7">
        <f t="shared" si="14"/>
        <v>1973.88</v>
      </c>
    </row>
    <row r="77" spans="1:10" ht="25.5" x14ac:dyDescent="0.25">
      <c r="A77" s="4" t="s">
        <v>448</v>
      </c>
      <c r="B77" s="4" t="s">
        <v>26</v>
      </c>
      <c r="C77" s="4" t="s">
        <v>237</v>
      </c>
      <c r="D77" s="5" t="s">
        <v>238</v>
      </c>
      <c r="E77" s="4" t="s">
        <v>56</v>
      </c>
      <c r="F77" s="6">
        <f>'[2]ORÇAMENTO CPOS'!$F$355</f>
        <v>33.909999999999997</v>
      </c>
      <c r="G77" s="4" t="str">
        <f t="shared" si="12"/>
        <v>m</v>
      </c>
      <c r="H77" s="7">
        <v>35.229999999999997</v>
      </c>
      <c r="I77" s="7">
        <f t="shared" si="13"/>
        <v>43.65</v>
      </c>
      <c r="J77" s="7">
        <f t="shared" si="14"/>
        <v>1480.17</v>
      </c>
    </row>
    <row r="78" spans="1:10" ht="25.5" x14ac:dyDescent="0.25">
      <c r="A78" s="4" t="s">
        <v>449</v>
      </c>
      <c r="B78" s="4" t="s">
        <v>26</v>
      </c>
      <c r="C78" s="4" t="s">
        <v>240</v>
      </c>
      <c r="D78" s="5" t="s">
        <v>241</v>
      </c>
      <c r="E78" s="4" t="s">
        <v>140</v>
      </c>
      <c r="F78" s="6">
        <f>'[2]ORÇAMENTO CPOS'!$F$360</f>
        <v>1</v>
      </c>
      <c r="G78" s="4" t="str">
        <f t="shared" si="12"/>
        <v>un</v>
      </c>
      <c r="H78" s="7">
        <v>79.3</v>
      </c>
      <c r="I78" s="7">
        <f t="shared" si="13"/>
        <v>98.25</v>
      </c>
      <c r="J78" s="7">
        <f t="shared" si="14"/>
        <v>98.25</v>
      </c>
    </row>
    <row r="79" spans="1:10" ht="25.5" x14ac:dyDescent="0.25">
      <c r="A79" s="4" t="s">
        <v>450</v>
      </c>
      <c r="B79" s="4" t="s">
        <v>26</v>
      </c>
      <c r="C79" s="4" t="s">
        <v>243</v>
      </c>
      <c r="D79" s="5" t="s">
        <v>244</v>
      </c>
      <c r="E79" s="4" t="s">
        <v>140</v>
      </c>
      <c r="F79" s="6">
        <f>'[2]ORÇAMENTO CPOS'!$F$362</f>
        <v>3</v>
      </c>
      <c r="G79" s="4" t="str">
        <f t="shared" si="12"/>
        <v>un</v>
      </c>
      <c r="H79" s="7">
        <v>93.98</v>
      </c>
      <c r="I79" s="7">
        <f t="shared" si="13"/>
        <v>116.44</v>
      </c>
      <c r="J79" s="7">
        <f t="shared" si="14"/>
        <v>349.32</v>
      </c>
    </row>
    <row r="80" spans="1:10" ht="25.5" x14ac:dyDescent="0.25">
      <c r="A80" s="4" t="s">
        <v>451</v>
      </c>
      <c r="B80" s="4" t="s">
        <v>26</v>
      </c>
      <c r="C80" s="4" t="s">
        <v>246</v>
      </c>
      <c r="D80" s="5" t="s">
        <v>247</v>
      </c>
      <c r="E80" s="4" t="s">
        <v>140</v>
      </c>
      <c r="F80" s="6">
        <f>'[2]ORÇAMENTO CPOS'!$F$364</f>
        <v>2</v>
      </c>
      <c r="G80" s="4" t="str">
        <f t="shared" si="12"/>
        <v>un</v>
      </c>
      <c r="H80" s="7">
        <v>115.89</v>
      </c>
      <c r="I80" s="7">
        <f t="shared" si="13"/>
        <v>143.59</v>
      </c>
      <c r="J80" s="7">
        <f t="shared" si="14"/>
        <v>287.18</v>
      </c>
    </row>
    <row r="81" spans="1:10" ht="25.5" x14ac:dyDescent="0.25">
      <c r="A81" s="4" t="s">
        <v>452</v>
      </c>
      <c r="B81" s="4" t="s">
        <v>26</v>
      </c>
      <c r="C81" s="4" t="s">
        <v>249</v>
      </c>
      <c r="D81" s="5" t="s">
        <v>250</v>
      </c>
      <c r="E81" s="4" t="s">
        <v>140</v>
      </c>
      <c r="F81" s="6">
        <f>'[2]ORÇAMENTO CPOS'!$F$366</f>
        <v>9</v>
      </c>
      <c r="G81" s="4" t="str">
        <f t="shared" si="12"/>
        <v>un</v>
      </c>
      <c r="H81" s="7">
        <v>83.24</v>
      </c>
      <c r="I81" s="7">
        <f t="shared" si="13"/>
        <v>103.13</v>
      </c>
      <c r="J81" s="7">
        <f t="shared" si="14"/>
        <v>928.17</v>
      </c>
    </row>
    <row r="82" spans="1:10" x14ac:dyDescent="0.25">
      <c r="A82" s="4" t="s">
        <v>453</v>
      </c>
      <c r="B82" s="4" t="s">
        <v>26</v>
      </c>
      <c r="C82" s="4" t="s">
        <v>252</v>
      </c>
      <c r="D82" s="5" t="s">
        <v>253</v>
      </c>
      <c r="E82" s="4" t="s">
        <v>140</v>
      </c>
      <c r="F82" s="6">
        <f>'[2]ORÇAMENTO CPOS'!$F$368</f>
        <v>19</v>
      </c>
      <c r="G82" s="4" t="str">
        <f t="shared" si="12"/>
        <v>un</v>
      </c>
      <c r="H82" s="7">
        <v>9.5</v>
      </c>
      <c r="I82" s="7">
        <f t="shared" si="13"/>
        <v>11.77</v>
      </c>
      <c r="J82" s="7">
        <f t="shared" si="14"/>
        <v>223.63</v>
      </c>
    </row>
    <row r="83" spans="1:10" x14ac:dyDescent="0.25">
      <c r="A83" s="4" t="s">
        <v>454</v>
      </c>
      <c r="B83" s="4" t="s">
        <v>26</v>
      </c>
      <c r="C83" s="4" t="s">
        <v>255</v>
      </c>
      <c r="D83" s="5" t="s">
        <v>256</v>
      </c>
      <c r="E83" s="4" t="s">
        <v>140</v>
      </c>
      <c r="F83" s="6">
        <f>'[2]ORÇAMENTO CPOS'!$F$371</f>
        <v>12</v>
      </c>
      <c r="G83" s="4" t="str">
        <f t="shared" si="12"/>
        <v>un</v>
      </c>
      <c r="H83" s="7">
        <v>25.31</v>
      </c>
      <c r="I83" s="7">
        <f t="shared" si="13"/>
        <v>31.36</v>
      </c>
      <c r="J83" s="7">
        <f t="shared" si="14"/>
        <v>376.32</v>
      </c>
    </row>
    <row r="84" spans="1:10" ht="38.25" x14ac:dyDescent="0.25">
      <c r="A84" s="4" t="s">
        <v>455</v>
      </c>
      <c r="B84" s="4" t="s">
        <v>26</v>
      </c>
      <c r="C84" s="4" t="s">
        <v>258</v>
      </c>
      <c r="D84" s="5" t="s">
        <v>259</v>
      </c>
      <c r="E84" s="4" t="s">
        <v>56</v>
      </c>
      <c r="F84" s="6">
        <f>'[2]ORÇAMENTO CPOS'!$F$373</f>
        <v>6.77</v>
      </c>
      <c r="G84" s="4" t="str">
        <f t="shared" si="12"/>
        <v>m</v>
      </c>
      <c r="H84" s="7">
        <v>27.74</v>
      </c>
      <c r="I84" s="7">
        <f t="shared" si="13"/>
        <v>34.369999999999997</v>
      </c>
      <c r="J84" s="7">
        <f t="shared" si="14"/>
        <v>232.68</v>
      </c>
    </row>
    <row r="85" spans="1:10" ht="38.25" x14ac:dyDescent="0.25">
      <c r="A85" s="4" t="s">
        <v>456</v>
      </c>
      <c r="B85" s="4" t="s">
        <v>26</v>
      </c>
      <c r="C85" s="4" t="s">
        <v>261</v>
      </c>
      <c r="D85" s="5" t="s">
        <v>262</v>
      </c>
      <c r="E85" s="4" t="s">
        <v>56</v>
      </c>
      <c r="F85" s="6">
        <f>'[2]ORÇAMENTO CPOS'!$F$375</f>
        <v>63.569999999999986</v>
      </c>
      <c r="G85" s="4" t="str">
        <f t="shared" si="12"/>
        <v>m</v>
      </c>
      <c r="H85" s="7">
        <v>35.68</v>
      </c>
      <c r="I85" s="7">
        <f t="shared" si="13"/>
        <v>44.21</v>
      </c>
      <c r="J85" s="7">
        <f t="shared" si="14"/>
        <v>2810.43</v>
      </c>
    </row>
    <row r="86" spans="1:10" ht="38.25" x14ac:dyDescent="0.25">
      <c r="A86" s="4" t="s">
        <v>457</v>
      </c>
      <c r="B86" s="4" t="s">
        <v>26</v>
      </c>
      <c r="C86" s="4" t="s">
        <v>264</v>
      </c>
      <c r="D86" s="5" t="s">
        <v>265</v>
      </c>
      <c r="E86" s="4" t="s">
        <v>56</v>
      </c>
      <c r="F86" s="6">
        <f>'[2]ORÇAMENTO CPOS'!$F$377</f>
        <v>8.8899999999999988</v>
      </c>
      <c r="G86" s="4" t="str">
        <f t="shared" si="12"/>
        <v>m</v>
      </c>
      <c r="H86" s="7">
        <v>55.33</v>
      </c>
      <c r="I86" s="7">
        <f t="shared" si="13"/>
        <v>68.55</v>
      </c>
      <c r="J86" s="7">
        <f t="shared" si="14"/>
        <v>609.41</v>
      </c>
    </row>
    <row r="87" spans="1:10" ht="38.25" x14ac:dyDescent="0.25">
      <c r="A87" s="4" t="s">
        <v>458</v>
      </c>
      <c r="B87" s="4" t="s">
        <v>26</v>
      </c>
      <c r="C87" s="4" t="s">
        <v>267</v>
      </c>
      <c r="D87" s="5" t="s">
        <v>268</v>
      </c>
      <c r="E87" s="4" t="s">
        <v>56</v>
      </c>
      <c r="F87" s="6">
        <f>'[2]ORÇAMENTO CPOS'!$F$379</f>
        <v>43.78</v>
      </c>
      <c r="G87" s="4" t="str">
        <f t="shared" si="12"/>
        <v>m</v>
      </c>
      <c r="H87" s="7">
        <v>62.12</v>
      </c>
      <c r="I87" s="7">
        <f t="shared" si="13"/>
        <v>76.97</v>
      </c>
      <c r="J87" s="7">
        <f t="shared" si="14"/>
        <v>3369.75</v>
      </c>
    </row>
    <row r="88" spans="1:10" ht="25.5" x14ac:dyDescent="0.25">
      <c r="A88" s="4" t="s">
        <v>459</v>
      </c>
      <c r="B88" s="4" t="s">
        <v>26</v>
      </c>
      <c r="C88" s="4" t="s">
        <v>270</v>
      </c>
      <c r="D88" s="5" t="s">
        <v>271</v>
      </c>
      <c r="E88" s="4" t="s">
        <v>140</v>
      </c>
      <c r="F88" s="6">
        <f>'[2]ORÇAMENTO CPOS'!$F$381</f>
        <v>11</v>
      </c>
      <c r="G88" s="4" t="str">
        <f t="shared" si="12"/>
        <v>un</v>
      </c>
      <c r="H88" s="7">
        <v>62.33</v>
      </c>
      <c r="I88" s="7">
        <f t="shared" si="13"/>
        <v>77.23</v>
      </c>
      <c r="J88" s="7">
        <f t="shared" si="14"/>
        <v>849.53</v>
      </c>
    </row>
    <row r="89" spans="1:10" x14ac:dyDescent="0.25">
      <c r="A89" s="4" t="s">
        <v>460</v>
      </c>
      <c r="B89" s="4" t="s">
        <v>26</v>
      </c>
      <c r="C89" s="4" t="s">
        <v>273</v>
      </c>
      <c r="D89" s="5" t="s">
        <v>274</v>
      </c>
      <c r="E89" s="4" t="s">
        <v>140</v>
      </c>
      <c r="F89" s="6">
        <f>'[2]ORÇAMENTO CPOS'!$F$384</f>
        <v>5</v>
      </c>
      <c r="G89" s="4" t="str">
        <f t="shared" si="12"/>
        <v>un</v>
      </c>
      <c r="H89" s="7">
        <v>335.15</v>
      </c>
      <c r="I89" s="7">
        <f t="shared" si="13"/>
        <v>415.25</v>
      </c>
      <c r="J89" s="7">
        <f t="shared" si="14"/>
        <v>2076.25</v>
      </c>
    </row>
    <row r="90" spans="1:10" ht="25.5" x14ac:dyDescent="0.25">
      <c r="A90" s="4" t="s">
        <v>461</v>
      </c>
      <c r="B90" s="4" t="s">
        <v>26</v>
      </c>
      <c r="C90" s="4" t="s">
        <v>276</v>
      </c>
      <c r="D90" s="5" t="s">
        <v>277</v>
      </c>
      <c r="E90" s="4" t="s">
        <v>140</v>
      </c>
      <c r="F90" s="6">
        <f>'[2]ORÇAMENTO CPOS'!$F$386</f>
        <v>1</v>
      </c>
      <c r="G90" s="4" t="str">
        <f t="shared" si="12"/>
        <v>un</v>
      </c>
      <c r="H90" s="7">
        <v>408.22</v>
      </c>
      <c r="I90" s="7">
        <f t="shared" si="13"/>
        <v>505.78</v>
      </c>
      <c r="J90" s="7">
        <f t="shared" si="14"/>
        <v>505.78</v>
      </c>
    </row>
    <row r="91" spans="1:10" s="55" customFormat="1" x14ac:dyDescent="0.25">
      <c r="A91" s="49" t="s">
        <v>278</v>
      </c>
      <c r="B91" s="49"/>
      <c r="C91" s="50"/>
      <c r="D91" s="51" t="s">
        <v>279</v>
      </c>
      <c r="E91" s="50" t="s">
        <v>4</v>
      </c>
      <c r="F91" s="52"/>
      <c r="G91" s="52"/>
      <c r="H91" s="53"/>
      <c r="I91" s="53"/>
      <c r="J91" s="53">
        <f>SUM(J92:J114)</f>
        <v>15504.689999999999</v>
      </c>
    </row>
    <row r="92" spans="1:10" x14ac:dyDescent="0.25">
      <c r="A92" s="4" t="s">
        <v>462</v>
      </c>
      <c r="B92" s="4" t="s">
        <v>26</v>
      </c>
      <c r="C92" s="4" t="s">
        <v>281</v>
      </c>
      <c r="D92" s="5" t="s">
        <v>282</v>
      </c>
      <c r="E92" s="4" t="s">
        <v>140</v>
      </c>
      <c r="F92" s="6">
        <f>'[2]ORÇAMENTO CPOS'!$F$389</f>
        <v>1</v>
      </c>
      <c r="G92" s="4" t="str">
        <f t="shared" ref="G92:G118" si="15">E92</f>
        <v>un</v>
      </c>
      <c r="H92" s="7">
        <v>1199.1300000000001</v>
      </c>
      <c r="I92" s="7">
        <f t="shared" ref="I92:I118" si="16">ROUND(H92*(1+$B$2),2)</f>
        <v>1485.72</v>
      </c>
      <c r="J92" s="7">
        <f t="shared" ref="J92:J118" si="17">ROUND(I92*F92,2)</f>
        <v>1485.72</v>
      </c>
    </row>
    <row r="93" spans="1:10" ht="25.5" x14ac:dyDescent="0.25">
      <c r="A93" s="4" t="s">
        <v>463</v>
      </c>
      <c r="B93" s="4" t="s">
        <v>26</v>
      </c>
      <c r="C93" s="4" t="s">
        <v>284</v>
      </c>
      <c r="D93" s="5" t="s">
        <v>285</v>
      </c>
      <c r="E93" s="4" t="s">
        <v>140</v>
      </c>
      <c r="F93" s="6">
        <f>'[2]ORÇAMENTO CPOS'!$F$391</f>
        <v>1</v>
      </c>
      <c r="G93" s="4" t="str">
        <f t="shared" si="15"/>
        <v>un</v>
      </c>
      <c r="H93" s="7">
        <v>46.13</v>
      </c>
      <c r="I93" s="7">
        <f t="shared" si="16"/>
        <v>57.16</v>
      </c>
      <c r="J93" s="7">
        <f t="shared" si="17"/>
        <v>57.16</v>
      </c>
    </row>
    <row r="94" spans="1:10" ht="25.5" x14ac:dyDescent="0.25">
      <c r="A94" s="4" t="s">
        <v>464</v>
      </c>
      <c r="B94" s="4" t="s">
        <v>26</v>
      </c>
      <c r="C94" s="4" t="s">
        <v>287</v>
      </c>
      <c r="D94" s="5" t="s">
        <v>288</v>
      </c>
      <c r="E94" s="4" t="s">
        <v>140</v>
      </c>
      <c r="F94" s="6">
        <f>'[2]ORÇAMENTO CPOS'!$F$393</f>
        <v>1</v>
      </c>
      <c r="G94" s="4" t="str">
        <f>E94</f>
        <v>un</v>
      </c>
      <c r="H94" s="7">
        <v>252.13</v>
      </c>
      <c r="I94" s="7">
        <f>ROUND(H94*(1+$B$2),2)</f>
        <v>312.39</v>
      </c>
      <c r="J94" s="7">
        <f>ROUND(I94*F94,2)</f>
        <v>312.39</v>
      </c>
    </row>
    <row r="95" spans="1:10" ht="25.5" x14ac:dyDescent="0.25">
      <c r="A95" s="4" t="s">
        <v>465</v>
      </c>
      <c r="B95" s="4" t="s">
        <v>26</v>
      </c>
      <c r="C95" s="4" t="s">
        <v>290</v>
      </c>
      <c r="D95" s="5" t="s">
        <v>291</v>
      </c>
      <c r="E95" s="4" t="s">
        <v>140</v>
      </c>
      <c r="F95" s="6">
        <f>'[2]ORÇAMENTO CPOS'!$F$395</f>
        <v>1</v>
      </c>
      <c r="G95" s="4" t="str">
        <f t="shared" ref="G95:G105" si="18">E95</f>
        <v>un</v>
      </c>
      <c r="H95" s="7">
        <v>154.34</v>
      </c>
      <c r="I95" s="7">
        <f t="shared" ref="I95:I105" si="19">ROUND(H95*(1+$B$2),2)</f>
        <v>191.23</v>
      </c>
      <c r="J95" s="7">
        <f t="shared" ref="J95:J105" si="20">ROUND(I95*F95,2)</f>
        <v>191.23</v>
      </c>
    </row>
    <row r="96" spans="1:10" ht="25.5" x14ac:dyDescent="0.25">
      <c r="A96" s="4" t="s">
        <v>466</v>
      </c>
      <c r="B96" s="4" t="s">
        <v>26</v>
      </c>
      <c r="C96" s="4" t="s">
        <v>293</v>
      </c>
      <c r="D96" s="5" t="s">
        <v>294</v>
      </c>
      <c r="E96" s="4" t="s">
        <v>56</v>
      </c>
      <c r="F96" s="6">
        <f>'[2]ORÇAMENTO CPOS'!$F$397</f>
        <v>272.77999999999997</v>
      </c>
      <c r="G96" s="4" t="str">
        <f t="shared" si="18"/>
        <v>m</v>
      </c>
      <c r="H96" s="7">
        <v>6.97</v>
      </c>
      <c r="I96" s="7">
        <f t="shared" si="19"/>
        <v>8.64</v>
      </c>
      <c r="J96" s="7">
        <f t="shared" si="20"/>
        <v>2356.8200000000002</v>
      </c>
    </row>
    <row r="97" spans="1:10" ht="38.25" x14ac:dyDescent="0.25">
      <c r="A97" s="4" t="s">
        <v>467</v>
      </c>
      <c r="B97" s="4" t="s">
        <v>26</v>
      </c>
      <c r="C97" s="4" t="s">
        <v>296</v>
      </c>
      <c r="D97" s="5" t="s">
        <v>297</v>
      </c>
      <c r="E97" s="4" t="s">
        <v>140</v>
      </c>
      <c r="F97" s="6">
        <f>'[2]ORÇAMENTO CPOS'!$F$399</f>
        <v>1</v>
      </c>
      <c r="G97" s="4" t="str">
        <f t="shared" si="18"/>
        <v>un</v>
      </c>
      <c r="H97" s="7">
        <v>433.92</v>
      </c>
      <c r="I97" s="7">
        <f t="shared" si="19"/>
        <v>537.63</v>
      </c>
      <c r="J97" s="7">
        <f t="shared" si="20"/>
        <v>537.63</v>
      </c>
    </row>
    <row r="98" spans="1:10" ht="25.5" x14ac:dyDescent="0.25">
      <c r="A98" s="4" t="s">
        <v>468</v>
      </c>
      <c r="B98" s="4" t="s">
        <v>26</v>
      </c>
      <c r="C98" s="4" t="s">
        <v>299</v>
      </c>
      <c r="D98" s="5" t="s">
        <v>300</v>
      </c>
      <c r="E98" s="4" t="s">
        <v>140</v>
      </c>
      <c r="F98" s="6">
        <f>'[2]ORÇAMENTO CPOS'!$F$401</f>
        <v>3</v>
      </c>
      <c r="G98" s="4" t="str">
        <f t="shared" si="18"/>
        <v>un</v>
      </c>
      <c r="H98" s="7">
        <v>142.80000000000001</v>
      </c>
      <c r="I98" s="7">
        <f t="shared" si="19"/>
        <v>176.93</v>
      </c>
      <c r="J98" s="7">
        <f t="shared" si="20"/>
        <v>530.79</v>
      </c>
    </row>
    <row r="99" spans="1:10" ht="25.5" x14ac:dyDescent="0.25">
      <c r="A99" s="4" t="s">
        <v>469</v>
      </c>
      <c r="B99" s="4" t="s">
        <v>26</v>
      </c>
      <c r="C99" s="4" t="s">
        <v>302</v>
      </c>
      <c r="D99" s="5" t="s">
        <v>303</v>
      </c>
      <c r="E99" s="4" t="s">
        <v>140</v>
      </c>
      <c r="F99" s="6">
        <f>'[2]ORÇAMENTO CPOS'!$F$403</f>
        <v>7</v>
      </c>
      <c r="G99" s="4" t="str">
        <f t="shared" si="18"/>
        <v>un</v>
      </c>
      <c r="H99" s="7">
        <v>34.049999999999997</v>
      </c>
      <c r="I99" s="7">
        <f t="shared" si="19"/>
        <v>42.19</v>
      </c>
      <c r="J99" s="7">
        <f t="shared" si="20"/>
        <v>295.33</v>
      </c>
    </row>
    <row r="100" spans="1:10" ht="25.5" x14ac:dyDescent="0.25">
      <c r="A100" s="4" t="s">
        <v>470</v>
      </c>
      <c r="B100" s="4" t="s">
        <v>26</v>
      </c>
      <c r="C100" s="4" t="s">
        <v>305</v>
      </c>
      <c r="D100" s="5" t="s">
        <v>306</v>
      </c>
      <c r="E100" s="4" t="s">
        <v>56</v>
      </c>
      <c r="F100" s="6">
        <f>'[2]ORÇAMENTO CPOS'!$F$405</f>
        <v>703.2</v>
      </c>
      <c r="G100" s="4" t="str">
        <f t="shared" si="18"/>
        <v>m</v>
      </c>
      <c r="H100" s="7">
        <v>3.47</v>
      </c>
      <c r="I100" s="7">
        <f t="shared" si="19"/>
        <v>4.3</v>
      </c>
      <c r="J100" s="7">
        <f t="shared" si="20"/>
        <v>3023.76</v>
      </c>
    </row>
    <row r="101" spans="1:10" ht="25.5" x14ac:dyDescent="0.25">
      <c r="A101" s="4" t="s">
        <v>471</v>
      </c>
      <c r="B101" s="4" t="s">
        <v>26</v>
      </c>
      <c r="C101" s="4" t="s">
        <v>308</v>
      </c>
      <c r="D101" s="5" t="s">
        <v>309</v>
      </c>
      <c r="E101" s="4" t="s">
        <v>56</v>
      </c>
      <c r="F101" s="6">
        <f>'[2]ORÇAMENTO CPOS'!$F$407</f>
        <v>21.88</v>
      </c>
      <c r="G101" s="4" t="str">
        <f t="shared" si="18"/>
        <v>m</v>
      </c>
      <c r="H101" s="7">
        <v>5.4</v>
      </c>
      <c r="I101" s="7">
        <f t="shared" si="19"/>
        <v>6.69</v>
      </c>
      <c r="J101" s="7">
        <f t="shared" si="20"/>
        <v>146.38</v>
      </c>
    </row>
    <row r="102" spans="1:10" ht="25.5" x14ac:dyDescent="0.25">
      <c r="A102" s="4" t="s">
        <v>472</v>
      </c>
      <c r="B102" s="4" t="s">
        <v>26</v>
      </c>
      <c r="C102" s="4" t="s">
        <v>311</v>
      </c>
      <c r="D102" s="5" t="s">
        <v>312</v>
      </c>
      <c r="E102" s="4" t="s">
        <v>56</v>
      </c>
      <c r="F102" s="6">
        <f>'[2]ORÇAMENTO CPOS'!$F$409</f>
        <v>107.94</v>
      </c>
      <c r="G102" s="4" t="str">
        <f t="shared" si="18"/>
        <v>m</v>
      </c>
      <c r="H102" s="7">
        <v>7.41</v>
      </c>
      <c r="I102" s="7">
        <f t="shared" si="19"/>
        <v>9.18</v>
      </c>
      <c r="J102" s="7">
        <f t="shared" si="20"/>
        <v>990.89</v>
      </c>
    </row>
    <row r="103" spans="1:10" ht="25.5" x14ac:dyDescent="0.25">
      <c r="A103" s="4" t="s">
        <v>473</v>
      </c>
      <c r="B103" s="4" t="s">
        <v>26</v>
      </c>
      <c r="C103" s="4" t="s">
        <v>314</v>
      </c>
      <c r="D103" s="5" t="s">
        <v>315</v>
      </c>
      <c r="E103" s="4" t="s">
        <v>56</v>
      </c>
      <c r="F103" s="6">
        <f>'[2]ORÇAMENTO CPOS'!$F$411</f>
        <v>239.01</v>
      </c>
      <c r="G103" s="4" t="str">
        <f t="shared" si="18"/>
        <v>m</v>
      </c>
      <c r="H103" s="7">
        <v>10.36</v>
      </c>
      <c r="I103" s="7">
        <f t="shared" si="19"/>
        <v>12.84</v>
      </c>
      <c r="J103" s="7">
        <f t="shared" si="20"/>
        <v>3068.89</v>
      </c>
    </row>
    <row r="104" spans="1:10" x14ac:dyDescent="0.25">
      <c r="A104" s="4" t="s">
        <v>474</v>
      </c>
      <c r="B104" s="4" t="s">
        <v>26</v>
      </c>
      <c r="C104" s="4" t="s">
        <v>317</v>
      </c>
      <c r="D104" s="5" t="s">
        <v>318</v>
      </c>
      <c r="E104" s="4" t="s">
        <v>140</v>
      </c>
      <c r="F104" s="6">
        <f>'[2]ORÇAMENTO CPOS'!$F$413</f>
        <v>35</v>
      </c>
      <c r="G104" s="4" t="str">
        <f t="shared" si="18"/>
        <v>un</v>
      </c>
      <c r="H104" s="7">
        <v>12.08</v>
      </c>
      <c r="I104" s="7">
        <f t="shared" si="19"/>
        <v>14.97</v>
      </c>
      <c r="J104" s="7">
        <f t="shared" si="20"/>
        <v>523.95000000000005</v>
      </c>
    </row>
    <row r="105" spans="1:10" x14ac:dyDescent="0.25">
      <c r="A105" s="4" t="s">
        <v>475</v>
      </c>
      <c r="B105" s="4" t="s">
        <v>26</v>
      </c>
      <c r="C105" s="4" t="s">
        <v>320</v>
      </c>
      <c r="D105" s="5" t="s">
        <v>321</v>
      </c>
      <c r="E105" s="4" t="s">
        <v>140</v>
      </c>
      <c r="F105" s="6">
        <f>'[2]ORÇAMENTO CPOS'!$F$415</f>
        <v>26</v>
      </c>
      <c r="G105" s="4" t="str">
        <f t="shared" si="18"/>
        <v>un</v>
      </c>
      <c r="H105" s="7">
        <v>14.85</v>
      </c>
      <c r="I105" s="7">
        <f t="shared" si="19"/>
        <v>18.399999999999999</v>
      </c>
      <c r="J105" s="7">
        <f t="shared" si="20"/>
        <v>478.4</v>
      </c>
    </row>
    <row r="106" spans="1:10" x14ac:dyDescent="0.25">
      <c r="A106" s="4" t="s">
        <v>476</v>
      </c>
      <c r="B106" s="4" t="s">
        <v>26</v>
      </c>
      <c r="C106" s="4" t="s">
        <v>323</v>
      </c>
      <c r="D106" s="5" t="s">
        <v>324</v>
      </c>
      <c r="E106" s="4" t="s">
        <v>144</v>
      </c>
      <c r="F106" s="6">
        <f>'[2]ORÇAMENTO CPOS'!$F$417</f>
        <v>8</v>
      </c>
      <c r="G106" s="4" t="str">
        <f t="shared" si="15"/>
        <v>cj</v>
      </c>
      <c r="H106" s="7">
        <v>20.309999999999999</v>
      </c>
      <c r="I106" s="7">
        <f t="shared" si="16"/>
        <v>25.16</v>
      </c>
      <c r="J106" s="7">
        <f t="shared" si="17"/>
        <v>201.28</v>
      </c>
    </row>
    <row r="107" spans="1:10" x14ac:dyDescent="0.25">
      <c r="A107" s="4" t="s">
        <v>477</v>
      </c>
      <c r="B107" s="4" t="s">
        <v>26</v>
      </c>
      <c r="C107" s="4" t="s">
        <v>326</v>
      </c>
      <c r="D107" s="5" t="s">
        <v>327</v>
      </c>
      <c r="E107" s="4" t="s">
        <v>144</v>
      </c>
      <c r="F107" s="6">
        <f>'[2]ORÇAMENTO CPOS'!$F$419</f>
        <v>2</v>
      </c>
      <c r="G107" s="4" t="str">
        <f t="shared" si="15"/>
        <v>cj</v>
      </c>
      <c r="H107" s="7">
        <v>20.58</v>
      </c>
      <c r="I107" s="7">
        <f t="shared" si="16"/>
        <v>25.5</v>
      </c>
      <c r="J107" s="7">
        <f t="shared" si="17"/>
        <v>51</v>
      </c>
    </row>
    <row r="108" spans="1:10" x14ac:dyDescent="0.25">
      <c r="A108" s="4" t="s">
        <v>478</v>
      </c>
      <c r="B108" s="4" t="s">
        <v>26</v>
      </c>
      <c r="C108" s="4" t="s">
        <v>329</v>
      </c>
      <c r="D108" s="5" t="s">
        <v>330</v>
      </c>
      <c r="E108" s="4" t="s">
        <v>144</v>
      </c>
      <c r="F108" s="6">
        <f>'[2]ORÇAMENTO CPOS'!$F$421</f>
        <v>1</v>
      </c>
      <c r="G108" s="4" t="str">
        <f t="shared" si="15"/>
        <v>cj</v>
      </c>
      <c r="H108" s="7">
        <v>28.32</v>
      </c>
      <c r="I108" s="7">
        <f t="shared" si="16"/>
        <v>35.090000000000003</v>
      </c>
      <c r="J108" s="7">
        <f t="shared" si="17"/>
        <v>35.090000000000003</v>
      </c>
    </row>
    <row r="109" spans="1:10" ht="25.5" x14ac:dyDescent="0.25">
      <c r="A109" s="4" t="s">
        <v>479</v>
      </c>
      <c r="B109" s="4" t="s">
        <v>26</v>
      </c>
      <c r="C109" s="4" t="s">
        <v>332</v>
      </c>
      <c r="D109" s="5" t="s">
        <v>333</v>
      </c>
      <c r="E109" s="4" t="s">
        <v>144</v>
      </c>
      <c r="F109" s="6">
        <f>'[2]ORÇAMENTO CPOS'!$F$423</f>
        <v>1</v>
      </c>
      <c r="G109" s="4" t="str">
        <f t="shared" si="15"/>
        <v>cj</v>
      </c>
      <c r="H109" s="7">
        <v>24.27</v>
      </c>
      <c r="I109" s="7">
        <f t="shared" si="16"/>
        <v>30.07</v>
      </c>
      <c r="J109" s="7">
        <f t="shared" si="17"/>
        <v>30.07</v>
      </c>
    </row>
    <row r="110" spans="1:10" x14ac:dyDescent="0.25">
      <c r="A110" s="4" t="s">
        <v>480</v>
      </c>
      <c r="B110" s="4" t="s">
        <v>26</v>
      </c>
      <c r="C110" s="4" t="s">
        <v>335</v>
      </c>
      <c r="D110" s="5" t="s">
        <v>336</v>
      </c>
      <c r="E110" s="4" t="s">
        <v>144</v>
      </c>
      <c r="F110" s="6">
        <f>'[2]ORÇAMENTO CPOS'!$F$425</f>
        <v>10</v>
      </c>
      <c r="G110" s="4" t="str">
        <f t="shared" si="15"/>
        <v>cj</v>
      </c>
      <c r="H110" s="7">
        <v>21.68</v>
      </c>
      <c r="I110" s="7">
        <f t="shared" si="16"/>
        <v>26.86</v>
      </c>
      <c r="J110" s="7">
        <f t="shared" si="17"/>
        <v>268.60000000000002</v>
      </c>
    </row>
    <row r="111" spans="1:10" x14ac:dyDescent="0.25">
      <c r="A111" s="4" t="s">
        <v>481</v>
      </c>
      <c r="B111" s="4" t="s">
        <v>26</v>
      </c>
      <c r="C111" s="4" t="s">
        <v>338</v>
      </c>
      <c r="D111" s="5" t="s">
        <v>339</v>
      </c>
      <c r="E111" s="4" t="s">
        <v>144</v>
      </c>
      <c r="F111" s="6">
        <f>'[2]ORÇAMENTO CPOS'!$F$427</f>
        <v>4</v>
      </c>
      <c r="G111" s="4" t="str">
        <f t="shared" si="15"/>
        <v>cj</v>
      </c>
      <c r="H111" s="7">
        <v>26.51</v>
      </c>
      <c r="I111" s="7">
        <f t="shared" si="16"/>
        <v>32.85</v>
      </c>
      <c r="J111" s="7">
        <f t="shared" si="17"/>
        <v>131.4</v>
      </c>
    </row>
    <row r="112" spans="1:10" x14ac:dyDescent="0.25">
      <c r="A112" s="4" t="s">
        <v>482</v>
      </c>
      <c r="B112" s="4" t="s">
        <v>26</v>
      </c>
      <c r="C112" s="4" t="s">
        <v>341</v>
      </c>
      <c r="D112" s="5" t="s">
        <v>342</v>
      </c>
      <c r="E112" s="4" t="s">
        <v>140</v>
      </c>
      <c r="F112" s="6">
        <f>'[2]ORÇAMENTO CPOS'!$F$429</f>
        <v>9</v>
      </c>
      <c r="G112" s="4" t="str">
        <f t="shared" si="15"/>
        <v>un</v>
      </c>
      <c r="H112" s="7">
        <v>3.62</v>
      </c>
      <c r="I112" s="7">
        <f t="shared" si="16"/>
        <v>4.49</v>
      </c>
      <c r="J112" s="7">
        <f t="shared" si="17"/>
        <v>40.409999999999997</v>
      </c>
    </row>
    <row r="113" spans="1:10" ht="38.25" x14ac:dyDescent="0.25">
      <c r="A113" s="4" t="s">
        <v>483</v>
      </c>
      <c r="B113" s="4" t="s">
        <v>26</v>
      </c>
      <c r="C113" s="4" t="s">
        <v>344</v>
      </c>
      <c r="D113" s="5" t="s">
        <v>345</v>
      </c>
      <c r="E113" s="4" t="s">
        <v>140</v>
      </c>
      <c r="F113" s="6">
        <f>'[2]ORÇAMENTO CPOS'!$F$431</f>
        <v>26</v>
      </c>
      <c r="G113" s="4" t="str">
        <f t="shared" si="15"/>
        <v>un</v>
      </c>
      <c r="H113" s="7">
        <v>8.66</v>
      </c>
      <c r="I113" s="7">
        <f t="shared" si="16"/>
        <v>10.73</v>
      </c>
      <c r="J113" s="7">
        <f t="shared" si="17"/>
        <v>278.98</v>
      </c>
    </row>
    <row r="114" spans="1:10" ht="25.5" x14ac:dyDescent="0.25">
      <c r="A114" s="4" t="s">
        <v>484</v>
      </c>
      <c r="B114" s="4" t="s">
        <v>26</v>
      </c>
      <c r="C114" s="4" t="s">
        <v>347</v>
      </c>
      <c r="D114" s="5" t="s">
        <v>348</v>
      </c>
      <c r="E114" s="4" t="s">
        <v>140</v>
      </c>
      <c r="F114" s="6">
        <f>'[2]ORÇAMENTO CPOS'!$F$433</f>
        <v>26</v>
      </c>
      <c r="G114" s="4" t="str">
        <f t="shared" si="15"/>
        <v>un</v>
      </c>
      <c r="H114" s="7">
        <v>14.54</v>
      </c>
      <c r="I114" s="7">
        <f t="shared" si="16"/>
        <v>18.02</v>
      </c>
      <c r="J114" s="7">
        <f t="shared" si="17"/>
        <v>468.52</v>
      </c>
    </row>
    <row r="115" spans="1:10" s="55" customFormat="1" x14ac:dyDescent="0.25">
      <c r="A115" s="49" t="s">
        <v>349</v>
      </c>
      <c r="B115" s="49"/>
      <c r="C115" s="50"/>
      <c r="D115" s="51" t="s">
        <v>350</v>
      </c>
      <c r="E115" s="50" t="s">
        <v>4</v>
      </c>
      <c r="F115" s="52"/>
      <c r="G115" s="52"/>
      <c r="H115" s="53"/>
      <c r="I115" s="53"/>
      <c r="J115" s="53">
        <f>SUM(J116:J118)</f>
        <v>2036.39</v>
      </c>
    </row>
    <row r="116" spans="1:10" x14ac:dyDescent="0.25">
      <c r="A116" s="4" t="s">
        <v>485</v>
      </c>
      <c r="B116" s="4" t="s">
        <v>26</v>
      </c>
      <c r="C116" s="4" t="s">
        <v>352</v>
      </c>
      <c r="D116" s="5" t="s">
        <v>353</v>
      </c>
      <c r="E116" s="4" t="s">
        <v>56</v>
      </c>
      <c r="F116" s="6">
        <f>'[2]ORÇAMENTO CPOS'!$F$436</f>
        <v>8.5</v>
      </c>
      <c r="G116" s="4" t="str">
        <f t="shared" si="15"/>
        <v>m</v>
      </c>
      <c r="H116" s="7">
        <v>165.93</v>
      </c>
      <c r="I116" s="7">
        <f t="shared" si="16"/>
        <v>205.59</v>
      </c>
      <c r="J116" s="7">
        <f t="shared" si="17"/>
        <v>1747.52</v>
      </c>
    </row>
    <row r="117" spans="1:10" ht="38.25" x14ac:dyDescent="0.25">
      <c r="A117" s="4" t="s">
        <v>486</v>
      </c>
      <c r="B117" s="4" t="s">
        <v>26</v>
      </c>
      <c r="C117" s="4" t="s">
        <v>110</v>
      </c>
      <c r="D117" s="5" t="s">
        <v>111</v>
      </c>
      <c r="E117" s="4" t="s">
        <v>29</v>
      </c>
      <c r="F117" s="6">
        <f>'[2]ORÇAMENTO CPOS'!$F$438</f>
        <v>5.0999999999999996</v>
      </c>
      <c r="G117" s="4" t="str">
        <f t="shared" si="15"/>
        <v>m²</v>
      </c>
      <c r="H117" s="7">
        <v>36.86</v>
      </c>
      <c r="I117" s="7">
        <f t="shared" si="16"/>
        <v>45.67</v>
      </c>
      <c r="J117" s="7">
        <f t="shared" si="17"/>
        <v>232.92</v>
      </c>
    </row>
    <row r="118" spans="1:10" ht="25.5" x14ac:dyDescent="0.25">
      <c r="A118" s="4" t="s">
        <v>487</v>
      </c>
      <c r="B118" s="4" t="s">
        <v>26</v>
      </c>
      <c r="C118" s="4" t="s">
        <v>113</v>
      </c>
      <c r="D118" s="5" t="s">
        <v>114</v>
      </c>
      <c r="E118" s="4" t="s">
        <v>29</v>
      </c>
      <c r="F118" s="6">
        <f>'[2]ORÇAMENTO CPOS'!$F$441</f>
        <v>5.0999999999999996</v>
      </c>
      <c r="G118" s="4" t="str">
        <f t="shared" si="15"/>
        <v>m²</v>
      </c>
      <c r="H118" s="7">
        <v>8.85</v>
      </c>
      <c r="I118" s="7">
        <f t="shared" si="16"/>
        <v>10.97</v>
      </c>
      <c r="J118" s="7">
        <f t="shared" si="17"/>
        <v>55.95</v>
      </c>
    </row>
    <row r="119" spans="1:10" x14ac:dyDescent="0.25">
      <c r="A119" s="23"/>
      <c r="B119" s="24"/>
      <c r="C119" s="24"/>
      <c r="D119" s="25"/>
      <c r="E119" s="24"/>
      <c r="F119" s="26"/>
      <c r="G119" s="24"/>
      <c r="H119" s="27"/>
      <c r="I119" s="27"/>
      <c r="J119" s="28"/>
    </row>
    <row r="120" spans="1:10" s="41" customFormat="1" ht="21.95" customHeight="1" x14ac:dyDescent="0.25">
      <c r="A120" s="63"/>
      <c r="B120" s="64"/>
      <c r="C120" s="64"/>
      <c r="D120" s="64"/>
      <c r="E120" s="64"/>
      <c r="F120" s="65"/>
      <c r="G120" s="65"/>
      <c r="H120" s="64"/>
      <c r="I120" s="67" t="s">
        <v>362</v>
      </c>
      <c r="J120" s="66">
        <f>J115+J91+J73+J57+J48+J44+J35+J29+J25+J21+J15+J7+J4</f>
        <v>323278.49999999994</v>
      </c>
    </row>
    <row r="121" spans="1:10" s="41" customFormat="1" ht="18" customHeight="1" x14ac:dyDescent="0.25">
      <c r="A121" s="63"/>
      <c r="B121" s="64"/>
      <c r="C121" s="64"/>
      <c r="D121" s="64"/>
      <c r="E121" s="64"/>
      <c r="F121" s="65"/>
      <c r="G121" s="65"/>
      <c r="H121" s="64"/>
      <c r="I121" s="70" t="s">
        <v>363</v>
      </c>
      <c r="J121" s="9">
        <f>300000</f>
        <v>300000</v>
      </c>
    </row>
    <row r="122" spans="1:10" s="41" customFormat="1" ht="18" customHeight="1" x14ac:dyDescent="0.25">
      <c r="A122" s="63"/>
      <c r="B122" s="64"/>
      <c r="C122" s="64"/>
      <c r="D122" s="64"/>
      <c r="E122" s="64"/>
      <c r="F122" s="65"/>
      <c r="G122" s="65"/>
      <c r="H122" s="64"/>
      <c r="I122" s="70" t="s">
        <v>364</v>
      </c>
      <c r="J122" s="9">
        <f>J120-J121</f>
        <v>23278.499999999942</v>
      </c>
    </row>
    <row r="123" spans="1:10" x14ac:dyDescent="0.25">
      <c r="A123" s="29"/>
      <c r="B123" s="30"/>
      <c r="C123" s="30"/>
      <c r="D123" s="30"/>
      <c r="E123" s="30"/>
      <c r="F123" s="31"/>
      <c r="G123" s="31"/>
      <c r="H123" s="30"/>
      <c r="I123" s="30"/>
      <c r="J123" s="32"/>
    </row>
    <row r="124" spans="1:10" x14ac:dyDescent="0.25">
      <c r="A124" s="33" t="s">
        <v>379</v>
      </c>
      <c r="B124" s="34"/>
      <c r="C124" s="34"/>
      <c r="D124" s="34"/>
      <c r="E124" s="34"/>
      <c r="F124" s="35"/>
      <c r="G124" s="35"/>
      <c r="H124" s="34"/>
      <c r="I124" s="34"/>
      <c r="J124" s="36"/>
    </row>
    <row r="126" spans="1:10" x14ac:dyDescent="0.25">
      <c r="J126" s="88">
        <f>J122-23290.7</f>
        <v>-12.200000000058935</v>
      </c>
    </row>
  </sheetData>
  <sheetProtection sheet="1" objects="1" scenarios="1" selectLockedCells="1" selectUnlockedCells="1"/>
  <mergeCells count="1">
    <mergeCell ref="A1:J1"/>
  </mergeCells>
  <pageMargins left="0.7" right="0.7" top="0.75" bottom="0.75" header="0.3" footer="0.3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7"/>
  <sheetViews>
    <sheetView topLeftCell="A22" zoomScale="85" zoomScaleNormal="85" workbookViewId="0">
      <selection activeCell="O14" sqref="O14"/>
    </sheetView>
  </sheetViews>
  <sheetFormatPr defaultRowHeight="15" x14ac:dyDescent="0.25"/>
  <cols>
    <col min="1" max="1" width="9.28515625" style="2" bestFit="1" customWidth="1"/>
    <col min="2" max="2" width="9.28515625" style="2" hidden="1" customWidth="1"/>
    <col min="3" max="3" width="9.85546875" style="2" hidden="1" customWidth="1"/>
    <col min="4" max="4" width="47.28515625" style="2" customWidth="1"/>
    <col min="5" max="5" width="9.140625" style="2" hidden="1" customWidth="1"/>
    <col min="6" max="6" width="12.85546875" style="3" hidden="1" customWidth="1"/>
    <col min="7" max="7" width="12.85546875" style="3" customWidth="1"/>
    <col min="8" max="8" width="17" style="2" hidden="1" customWidth="1"/>
    <col min="9" max="9" width="17.42578125" style="2" hidden="1" customWidth="1"/>
    <col min="10" max="10" width="16.140625" style="2" hidden="1" customWidth="1"/>
    <col min="11" max="12" width="20.7109375" style="1" customWidth="1"/>
    <col min="13" max="13" width="20.7109375" style="40" customWidth="1"/>
  </cols>
  <sheetData>
    <row r="1" spans="1:13" x14ac:dyDescent="0.25">
      <c r="A1" s="98" t="s">
        <v>365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idden="1" x14ac:dyDescent="0.25">
      <c r="A2" s="10" t="s">
        <v>6</v>
      </c>
      <c r="B2" s="11">
        <v>0.23899999999999999</v>
      </c>
      <c r="C2" s="10"/>
      <c r="D2" s="12">
        <f>B2</f>
        <v>0.23899999999999999</v>
      </c>
      <c r="E2" s="10"/>
      <c r="F2" s="10"/>
      <c r="G2" s="10"/>
      <c r="H2" s="10"/>
      <c r="I2" s="10"/>
      <c r="J2" s="10"/>
    </row>
    <row r="3" spans="1:13" s="38" customFormat="1" ht="20.100000000000001" customHeight="1" x14ac:dyDescent="0.25">
      <c r="A3" s="8"/>
      <c r="B3" s="68"/>
      <c r="C3" s="8"/>
      <c r="D3" s="37"/>
      <c r="E3" s="8"/>
      <c r="F3" s="8"/>
      <c r="G3" s="8"/>
      <c r="H3" s="8"/>
      <c r="I3" s="8"/>
      <c r="J3" s="8"/>
      <c r="L3" s="102" t="s">
        <v>383</v>
      </c>
      <c r="M3" s="102"/>
    </row>
    <row r="4" spans="1:13" ht="16.5" customHeight="1" x14ac:dyDescent="0.25">
      <c r="A4" s="103" t="s">
        <v>0</v>
      </c>
      <c r="B4" s="56"/>
      <c r="C4" s="57"/>
      <c r="D4" s="104" t="s">
        <v>33</v>
      </c>
      <c r="E4" s="57"/>
      <c r="F4" s="57"/>
      <c r="G4" s="105" t="str">
        <f>E5</f>
        <v>Unidade</v>
      </c>
      <c r="H4" s="57"/>
      <c r="I4" s="106" t="s">
        <v>37</v>
      </c>
      <c r="J4" s="107" t="s">
        <v>38</v>
      </c>
      <c r="K4" s="96" t="s">
        <v>366</v>
      </c>
      <c r="L4" s="97"/>
      <c r="M4" s="100" t="s">
        <v>369</v>
      </c>
    </row>
    <row r="5" spans="1:13" x14ac:dyDescent="0.25">
      <c r="A5" s="103"/>
      <c r="B5" s="13" t="s">
        <v>1</v>
      </c>
      <c r="C5" s="13" t="s">
        <v>2</v>
      </c>
      <c r="D5" s="104"/>
      <c r="E5" s="13" t="s">
        <v>34</v>
      </c>
      <c r="F5" s="14" t="s">
        <v>35</v>
      </c>
      <c r="G5" s="105"/>
      <c r="H5" s="15" t="s">
        <v>36</v>
      </c>
      <c r="I5" s="106"/>
      <c r="J5" s="108"/>
      <c r="K5" s="39" t="s">
        <v>367</v>
      </c>
      <c r="L5" s="39" t="s">
        <v>368</v>
      </c>
      <c r="M5" s="101"/>
    </row>
    <row r="6" spans="1:13" s="55" customFormat="1" x14ac:dyDescent="0.25">
      <c r="A6" s="49" t="s">
        <v>3</v>
      </c>
      <c r="B6" s="49"/>
      <c r="C6" s="50"/>
      <c r="D6" s="51" t="s">
        <v>25</v>
      </c>
      <c r="E6" s="50" t="s">
        <v>4</v>
      </c>
      <c r="F6" s="52"/>
      <c r="G6" s="52" t="str">
        <f t="shared" ref="G6" si="0">E6</f>
        <v/>
      </c>
      <c r="H6" s="53"/>
      <c r="I6" s="53"/>
      <c r="J6" s="53" t="e">
        <f>SUM(J7:J8)</f>
        <v>#REF!</v>
      </c>
      <c r="K6" s="71"/>
      <c r="L6" s="71"/>
      <c r="M6" s="54"/>
    </row>
    <row r="7" spans="1:13" x14ac:dyDescent="0.25">
      <c r="A7" s="4" t="s">
        <v>5</v>
      </c>
      <c r="B7" s="4" t="s">
        <v>26</v>
      </c>
      <c r="C7" s="4" t="s">
        <v>27</v>
      </c>
      <c r="D7" s="5" t="e">
        <f>#REF!</f>
        <v>#REF!</v>
      </c>
      <c r="E7" s="4" t="s">
        <v>29</v>
      </c>
      <c r="F7" s="6" t="e">
        <f>#REF!</f>
        <v>#REF!</v>
      </c>
      <c r="G7" s="6" t="e">
        <f>#REF!</f>
        <v>#REF!</v>
      </c>
      <c r="H7" s="7">
        <v>498.18</v>
      </c>
      <c r="I7" s="7">
        <f>ROUND(H7*(1+$B$2),2)</f>
        <v>617.25</v>
      </c>
      <c r="J7" s="7" t="e">
        <f>ROUND(I7*F7,2)</f>
        <v>#REF!</v>
      </c>
      <c r="K7" s="47" t="e">
        <f>ROUND(M7*$K$125,2)</f>
        <v>#REF!</v>
      </c>
      <c r="L7" s="47" t="e">
        <f>ROUND(M7*$L$125,2)</f>
        <v>#REF!</v>
      </c>
      <c r="M7" s="48" t="e">
        <f>#REF!</f>
        <v>#REF!</v>
      </c>
    </row>
    <row r="8" spans="1:13" x14ac:dyDescent="0.25">
      <c r="A8" s="4" t="s">
        <v>30</v>
      </c>
      <c r="B8" s="4" t="s">
        <v>26</v>
      </c>
      <c r="C8" s="4" t="s">
        <v>31</v>
      </c>
      <c r="D8" s="5" t="e">
        <f>#REF!</f>
        <v>#REF!</v>
      </c>
      <c r="E8" s="4" t="s">
        <v>29</v>
      </c>
      <c r="F8" s="6">
        <v>187.22</v>
      </c>
      <c r="G8" s="6" t="e">
        <f>#REF!</f>
        <v>#REF!</v>
      </c>
      <c r="H8" s="7">
        <v>9.73</v>
      </c>
      <c r="I8" s="7">
        <f>ROUND(H8*(1+$B$2),2)</f>
        <v>12.06</v>
      </c>
      <c r="J8" s="7">
        <f>ROUND(I8*F8,2)</f>
        <v>2257.87</v>
      </c>
      <c r="K8" s="47" t="e">
        <f>ROUND(M8*$K$125,2)</f>
        <v>#REF!</v>
      </c>
      <c r="L8" s="47" t="e">
        <f>ROUND(M8*$L$125,2)</f>
        <v>#REF!</v>
      </c>
      <c r="M8" s="48" t="e">
        <f>#REF!</f>
        <v>#REF!</v>
      </c>
    </row>
    <row r="9" spans="1:13" s="55" customFormat="1" x14ac:dyDescent="0.25">
      <c r="A9" s="49" t="s">
        <v>7</v>
      </c>
      <c r="B9" s="49"/>
      <c r="C9" s="50"/>
      <c r="D9" s="51" t="s">
        <v>39</v>
      </c>
      <c r="E9" s="50" t="s">
        <v>4</v>
      </c>
      <c r="F9" s="52"/>
      <c r="G9" s="54" t="e">
        <f>#REF!</f>
        <v>#REF!</v>
      </c>
      <c r="H9" s="53"/>
      <c r="I9" s="53"/>
      <c r="J9" s="53">
        <f>SUM(J10:J16)</f>
        <v>18063.750000000004</v>
      </c>
      <c r="K9" s="54"/>
      <c r="L9" s="54"/>
      <c r="M9" s="54"/>
    </row>
    <row r="10" spans="1:13" ht="25.5" x14ac:dyDescent="0.25">
      <c r="A10" s="4" t="s">
        <v>8</v>
      </c>
      <c r="B10" s="4" t="s">
        <v>26</v>
      </c>
      <c r="C10" s="4" t="s">
        <v>40</v>
      </c>
      <c r="D10" s="5" t="e">
        <f>#REF!</f>
        <v>#REF!</v>
      </c>
      <c r="E10" s="4" t="s">
        <v>56</v>
      </c>
      <c r="F10" s="6">
        <v>56</v>
      </c>
      <c r="G10" s="6" t="e">
        <f>#REF!</f>
        <v>#REF!</v>
      </c>
      <c r="H10" s="7">
        <v>49.07</v>
      </c>
      <c r="I10" s="7">
        <f>ROUND(H10*(1+$B$2),2)</f>
        <v>60.8</v>
      </c>
      <c r="J10" s="7">
        <f>ROUND(I10*F10,2)</f>
        <v>3404.8</v>
      </c>
      <c r="K10" s="47" t="e">
        <f t="shared" ref="K10:K16" si="1">ROUND(M10*$K$125,2)</f>
        <v>#REF!</v>
      </c>
      <c r="L10" s="47" t="e">
        <f t="shared" ref="L10:L16" si="2">ROUND(M10*$L$125,2)</f>
        <v>#REF!</v>
      </c>
      <c r="M10" s="48" t="e">
        <f>#REF!</f>
        <v>#REF!</v>
      </c>
    </row>
    <row r="11" spans="1:13" ht="25.5" x14ac:dyDescent="0.25">
      <c r="A11" s="4" t="s">
        <v>9</v>
      </c>
      <c r="B11" s="4" t="s">
        <v>26</v>
      </c>
      <c r="C11" s="4" t="s">
        <v>42</v>
      </c>
      <c r="D11" s="5" t="e">
        <f>#REF!</f>
        <v>#REF!</v>
      </c>
      <c r="E11" s="4" t="s">
        <v>57</v>
      </c>
      <c r="F11" s="6">
        <v>16.260000000000002</v>
      </c>
      <c r="G11" s="6" t="e">
        <f>#REF!</f>
        <v>#REF!</v>
      </c>
      <c r="H11" s="7">
        <v>46.8</v>
      </c>
      <c r="I11" s="7">
        <f t="shared" ref="I11:I30" si="3">ROUND(H11*(1+$B$2),2)</f>
        <v>57.99</v>
      </c>
      <c r="J11" s="7">
        <f t="shared" ref="J11:J30" si="4">ROUND(I11*F11,2)</f>
        <v>942.92</v>
      </c>
      <c r="K11" s="47" t="e">
        <f t="shared" si="1"/>
        <v>#REF!</v>
      </c>
      <c r="L11" s="47" t="e">
        <f t="shared" si="2"/>
        <v>#REF!</v>
      </c>
      <c r="M11" s="48" t="e">
        <f>#REF!</f>
        <v>#REF!</v>
      </c>
    </row>
    <row r="12" spans="1:13" x14ac:dyDescent="0.25">
      <c r="A12" s="4" t="s">
        <v>10</v>
      </c>
      <c r="B12" s="4" t="s">
        <v>26</v>
      </c>
      <c r="C12" s="4" t="s">
        <v>44</v>
      </c>
      <c r="D12" s="5" t="e">
        <f>#REF!</f>
        <v>#REF!</v>
      </c>
      <c r="E12" s="4" t="s">
        <v>29</v>
      </c>
      <c r="F12" s="6">
        <v>11.129999999999999</v>
      </c>
      <c r="G12" s="6" t="e">
        <f>#REF!</f>
        <v>#REF!</v>
      </c>
      <c r="H12" s="7">
        <v>66.44</v>
      </c>
      <c r="I12" s="7">
        <f t="shared" si="3"/>
        <v>82.32</v>
      </c>
      <c r="J12" s="7">
        <f t="shared" si="4"/>
        <v>916.22</v>
      </c>
      <c r="K12" s="47" t="e">
        <f t="shared" si="1"/>
        <v>#REF!</v>
      </c>
      <c r="L12" s="47" t="e">
        <f t="shared" si="2"/>
        <v>#REF!</v>
      </c>
      <c r="M12" s="48" t="e">
        <f>#REF!</f>
        <v>#REF!</v>
      </c>
    </row>
    <row r="13" spans="1:13" ht="25.5" x14ac:dyDescent="0.25">
      <c r="A13" s="4" t="s">
        <v>11</v>
      </c>
      <c r="B13" s="4" t="s">
        <v>26</v>
      </c>
      <c r="C13" s="4" t="s">
        <v>46</v>
      </c>
      <c r="D13" s="5" t="e">
        <f>#REF!</f>
        <v>#REF!</v>
      </c>
      <c r="E13" s="4" t="s">
        <v>58</v>
      </c>
      <c r="F13" s="6">
        <v>289.10000000000002</v>
      </c>
      <c r="G13" s="6" t="e">
        <f>#REF!</f>
        <v>#REF!</v>
      </c>
      <c r="H13" s="7">
        <v>6.49</v>
      </c>
      <c r="I13" s="7">
        <f t="shared" si="3"/>
        <v>8.0399999999999991</v>
      </c>
      <c r="J13" s="7">
        <f t="shared" si="4"/>
        <v>2324.36</v>
      </c>
      <c r="K13" s="47" t="e">
        <f t="shared" si="1"/>
        <v>#REF!</v>
      </c>
      <c r="L13" s="47" t="e">
        <f t="shared" si="2"/>
        <v>#REF!</v>
      </c>
      <c r="M13" s="48" t="e">
        <f>#REF!</f>
        <v>#REF!</v>
      </c>
    </row>
    <row r="14" spans="1:13" x14ac:dyDescent="0.25">
      <c r="A14" s="4" t="s">
        <v>12</v>
      </c>
      <c r="B14" s="4" t="s">
        <v>26</v>
      </c>
      <c r="C14" s="4" t="s">
        <v>48</v>
      </c>
      <c r="D14" s="5" t="e">
        <f>#REF!</f>
        <v>#REF!</v>
      </c>
      <c r="E14" s="4" t="s">
        <v>57</v>
      </c>
      <c r="F14" s="6">
        <v>11.129999999999999</v>
      </c>
      <c r="G14" s="6" t="e">
        <f>#REF!</f>
        <v>#REF!</v>
      </c>
      <c r="H14" s="7">
        <v>331.01</v>
      </c>
      <c r="I14" s="7">
        <f t="shared" si="3"/>
        <v>410.12</v>
      </c>
      <c r="J14" s="7">
        <f t="shared" si="4"/>
        <v>4564.6400000000003</v>
      </c>
      <c r="K14" s="47" t="e">
        <f t="shared" si="1"/>
        <v>#REF!</v>
      </c>
      <c r="L14" s="47" t="e">
        <f t="shared" si="2"/>
        <v>#REF!</v>
      </c>
      <c r="M14" s="48" t="e">
        <f>#REF!</f>
        <v>#REF!</v>
      </c>
    </row>
    <row r="15" spans="1:13" ht="25.5" x14ac:dyDescent="0.25">
      <c r="A15" s="4" t="s">
        <v>50</v>
      </c>
      <c r="B15" s="4" t="s">
        <v>26</v>
      </c>
      <c r="C15" s="4" t="s">
        <v>51</v>
      </c>
      <c r="D15" s="5" t="e">
        <f>#REF!</f>
        <v>#REF!</v>
      </c>
      <c r="E15" s="4" t="s">
        <v>57</v>
      </c>
      <c r="F15" s="6">
        <v>11.129999999999999</v>
      </c>
      <c r="G15" s="6" t="e">
        <f>#REF!</f>
        <v>#REF!</v>
      </c>
      <c r="H15" s="7">
        <v>131.56</v>
      </c>
      <c r="I15" s="7">
        <f>ROUND(H15*(1+$B$2),2)</f>
        <v>163</v>
      </c>
      <c r="J15" s="7">
        <f>ROUND(I15*F15,2)</f>
        <v>1814.19</v>
      </c>
      <c r="K15" s="47" t="e">
        <f t="shared" si="1"/>
        <v>#REF!</v>
      </c>
      <c r="L15" s="47" t="e">
        <f t="shared" si="2"/>
        <v>#REF!</v>
      </c>
      <c r="M15" s="48" t="e">
        <f>#REF!</f>
        <v>#REF!</v>
      </c>
    </row>
    <row r="16" spans="1:13" ht="25.5" x14ac:dyDescent="0.25">
      <c r="A16" s="4" t="s">
        <v>53</v>
      </c>
      <c r="B16" s="4" t="s">
        <v>26</v>
      </c>
      <c r="C16" s="4" t="s">
        <v>54</v>
      </c>
      <c r="D16" s="5" t="e">
        <f>#REF!</f>
        <v>#REF!</v>
      </c>
      <c r="E16" s="4" t="s">
        <v>29</v>
      </c>
      <c r="F16" s="6">
        <v>102.39</v>
      </c>
      <c r="G16" s="6" t="e">
        <f>#REF!</f>
        <v>#REF!</v>
      </c>
      <c r="H16" s="7">
        <v>32.29</v>
      </c>
      <c r="I16" s="7">
        <f>ROUND(H16*(1+$B$2),2)</f>
        <v>40.01</v>
      </c>
      <c r="J16" s="7">
        <f>ROUND(I16*F16,2)</f>
        <v>4096.62</v>
      </c>
      <c r="K16" s="47" t="e">
        <f t="shared" si="1"/>
        <v>#REF!</v>
      </c>
      <c r="L16" s="47" t="e">
        <f t="shared" si="2"/>
        <v>#REF!</v>
      </c>
      <c r="M16" s="48" t="e">
        <f>#REF!</f>
        <v>#REF!</v>
      </c>
    </row>
    <row r="17" spans="1:13" s="55" customFormat="1" x14ac:dyDescent="0.25">
      <c r="A17" s="49" t="s">
        <v>13</v>
      </c>
      <c r="B17" s="49"/>
      <c r="C17" s="50"/>
      <c r="D17" s="51" t="s">
        <v>59</v>
      </c>
      <c r="E17" s="50" t="s">
        <v>4</v>
      </c>
      <c r="F17" s="52"/>
      <c r="G17" s="54" t="e">
        <f>#REF!</f>
        <v>#REF!</v>
      </c>
      <c r="H17" s="53"/>
      <c r="I17" s="53"/>
      <c r="J17" s="53">
        <f>SUM(J18:J22)</f>
        <v>31705.66</v>
      </c>
      <c r="K17" s="54"/>
      <c r="L17" s="54"/>
      <c r="M17" s="54"/>
    </row>
    <row r="18" spans="1:13" x14ac:dyDescent="0.25">
      <c r="A18" s="4" t="s">
        <v>14</v>
      </c>
      <c r="B18" s="4" t="s">
        <v>26</v>
      </c>
      <c r="C18" s="4" t="s">
        <v>60</v>
      </c>
      <c r="D18" s="5" t="e">
        <f>#REF!</f>
        <v>#REF!</v>
      </c>
      <c r="E18" s="4" t="s">
        <v>29</v>
      </c>
      <c r="F18" s="6">
        <v>20.420000000000002</v>
      </c>
      <c r="G18" s="6" t="e">
        <f>#REF!</f>
        <v>#REF!</v>
      </c>
      <c r="H18" s="7">
        <v>142.82</v>
      </c>
      <c r="I18" s="7">
        <f t="shared" si="3"/>
        <v>176.95</v>
      </c>
      <c r="J18" s="7">
        <f t="shared" si="4"/>
        <v>3613.32</v>
      </c>
      <c r="K18" s="47" t="e">
        <f>ROUND(M18*$K$125,2)</f>
        <v>#REF!</v>
      </c>
      <c r="L18" s="47" t="e">
        <f>ROUND(M18*$L$125,2)</f>
        <v>#REF!</v>
      </c>
      <c r="M18" s="48" t="e">
        <f>#REF!</f>
        <v>#REF!</v>
      </c>
    </row>
    <row r="19" spans="1:13" ht="25.5" x14ac:dyDescent="0.25">
      <c r="A19" s="4" t="s">
        <v>62</v>
      </c>
      <c r="B19" s="4" t="s">
        <v>26</v>
      </c>
      <c r="C19" s="4" t="s">
        <v>46</v>
      </c>
      <c r="D19" s="5" t="e">
        <f>#REF!</f>
        <v>#REF!</v>
      </c>
      <c r="E19" s="4" t="s">
        <v>58</v>
      </c>
      <c r="F19" s="6">
        <v>390.02</v>
      </c>
      <c r="G19" s="6" t="e">
        <f>#REF!</f>
        <v>#REF!</v>
      </c>
      <c r="H19" s="7">
        <v>6.49</v>
      </c>
      <c r="I19" s="7">
        <f t="shared" si="3"/>
        <v>8.0399999999999991</v>
      </c>
      <c r="J19" s="7">
        <f t="shared" si="4"/>
        <v>3135.76</v>
      </c>
      <c r="K19" s="47" t="e">
        <f>ROUND(M19*$K$125,2)</f>
        <v>#REF!</v>
      </c>
      <c r="L19" s="47" t="e">
        <f>ROUND(M19*$L$125,2)</f>
        <v>#REF!</v>
      </c>
      <c r="M19" s="48" t="e">
        <f>#REF!</f>
        <v>#REF!</v>
      </c>
    </row>
    <row r="20" spans="1:13" x14ac:dyDescent="0.25">
      <c r="A20" s="4" t="s">
        <v>63</v>
      </c>
      <c r="B20" s="4" t="s">
        <v>26</v>
      </c>
      <c r="C20" s="4" t="s">
        <v>48</v>
      </c>
      <c r="D20" s="5" t="e">
        <f>#REF!</f>
        <v>#REF!</v>
      </c>
      <c r="E20" s="4" t="s">
        <v>57</v>
      </c>
      <c r="F20" s="6">
        <v>8.41</v>
      </c>
      <c r="G20" s="6" t="e">
        <f>#REF!</f>
        <v>#REF!</v>
      </c>
      <c r="H20" s="7">
        <v>331.01</v>
      </c>
      <c r="I20" s="7">
        <f t="shared" si="3"/>
        <v>410.12</v>
      </c>
      <c r="J20" s="7">
        <f t="shared" si="4"/>
        <v>3449.11</v>
      </c>
      <c r="K20" s="47" t="e">
        <f>ROUND(M20*$K$125,2)</f>
        <v>#REF!</v>
      </c>
      <c r="L20" s="47" t="e">
        <f>ROUND(M20*$L$125,2)</f>
        <v>#REF!</v>
      </c>
      <c r="M20" s="48" t="e">
        <f>#REF!</f>
        <v>#REF!</v>
      </c>
    </row>
    <row r="21" spans="1:13" ht="25.5" x14ac:dyDescent="0.25">
      <c r="A21" s="4" t="s">
        <v>64</v>
      </c>
      <c r="B21" s="4" t="s">
        <v>26</v>
      </c>
      <c r="C21" s="4" t="s">
        <v>65</v>
      </c>
      <c r="D21" s="5" t="e">
        <f>#REF!</f>
        <v>#REF!</v>
      </c>
      <c r="E21" s="4" t="s">
        <v>57</v>
      </c>
      <c r="F21" s="6">
        <v>8.41</v>
      </c>
      <c r="G21" s="6" t="e">
        <f>#REF!</f>
        <v>#REF!</v>
      </c>
      <c r="H21" s="7">
        <v>90.88</v>
      </c>
      <c r="I21" s="7">
        <f t="shared" si="3"/>
        <v>112.6</v>
      </c>
      <c r="J21" s="7">
        <f t="shared" si="4"/>
        <v>946.97</v>
      </c>
      <c r="K21" s="47" t="e">
        <f>ROUND(M21*$K$125,2)</f>
        <v>#REF!</v>
      </c>
      <c r="L21" s="47" t="e">
        <f>ROUND(M21*$L$125,2)</f>
        <v>#REF!</v>
      </c>
      <c r="M21" s="48" t="e">
        <f>#REF!</f>
        <v>#REF!</v>
      </c>
    </row>
    <row r="22" spans="1:13" ht="38.25" x14ac:dyDescent="0.25">
      <c r="A22" s="4" t="s">
        <v>67</v>
      </c>
      <c r="B22" s="4" t="s">
        <v>26</v>
      </c>
      <c r="C22" s="4" t="s">
        <v>68</v>
      </c>
      <c r="D22" s="5" t="e">
        <f>#REF!</f>
        <v>#REF!</v>
      </c>
      <c r="E22" s="4" t="s">
        <v>29</v>
      </c>
      <c r="F22" s="6">
        <v>187.22</v>
      </c>
      <c r="G22" s="6" t="e">
        <f>#REF!</f>
        <v>#REF!</v>
      </c>
      <c r="H22" s="7">
        <v>88.64</v>
      </c>
      <c r="I22" s="7">
        <f t="shared" si="3"/>
        <v>109.82</v>
      </c>
      <c r="J22" s="7">
        <f t="shared" si="4"/>
        <v>20560.5</v>
      </c>
      <c r="K22" s="47" t="e">
        <f>ROUND(M22*$K$125,2)</f>
        <v>#REF!</v>
      </c>
      <c r="L22" s="47" t="e">
        <f>ROUND(M22*$L$125,2)</f>
        <v>#REF!</v>
      </c>
      <c r="M22" s="48" t="e">
        <f>#REF!</f>
        <v>#REF!</v>
      </c>
    </row>
    <row r="23" spans="1:13" s="55" customFormat="1" x14ac:dyDescent="0.25">
      <c r="A23" s="49" t="s">
        <v>15</v>
      </c>
      <c r="B23" s="49"/>
      <c r="C23" s="50"/>
      <c r="D23" s="51" t="s">
        <v>20</v>
      </c>
      <c r="E23" s="50" t="s">
        <v>4</v>
      </c>
      <c r="F23" s="52"/>
      <c r="G23" s="54" t="e">
        <f>#REF!</f>
        <v>#REF!</v>
      </c>
      <c r="H23" s="53"/>
      <c r="I23" s="53"/>
      <c r="J23" s="53">
        <f>SUM(J24:J26)</f>
        <v>31740.689999999995</v>
      </c>
      <c r="K23" s="54"/>
      <c r="L23" s="54"/>
      <c r="M23" s="54"/>
    </row>
    <row r="24" spans="1:13" ht="25.5" x14ac:dyDescent="0.25">
      <c r="A24" s="4" t="s">
        <v>16</v>
      </c>
      <c r="B24" s="4" t="s">
        <v>26</v>
      </c>
      <c r="C24" s="4" t="s">
        <v>70</v>
      </c>
      <c r="D24" s="5" t="e">
        <f>#REF!</f>
        <v>#REF!</v>
      </c>
      <c r="E24" s="4" t="s">
        <v>29</v>
      </c>
      <c r="F24" s="6">
        <v>187.22</v>
      </c>
      <c r="G24" s="6" t="e">
        <f>#REF!</f>
        <v>#REF!</v>
      </c>
      <c r="H24" s="7">
        <v>81.599999999999994</v>
      </c>
      <c r="I24" s="7">
        <f t="shared" si="3"/>
        <v>101.1</v>
      </c>
      <c r="J24" s="7">
        <f t="shared" si="4"/>
        <v>18927.939999999999</v>
      </c>
      <c r="K24" s="47" t="e">
        <f>ROUND(M24*$K$125,2)</f>
        <v>#REF!</v>
      </c>
      <c r="L24" s="47" t="e">
        <f>ROUND(M24*$L$125,2)</f>
        <v>#REF!</v>
      </c>
      <c r="M24" s="48" t="e">
        <f>#REF!</f>
        <v>#REF!</v>
      </c>
    </row>
    <row r="25" spans="1:13" ht="25.5" x14ac:dyDescent="0.25">
      <c r="A25" s="4" t="s">
        <v>17</v>
      </c>
      <c r="B25" s="4" t="s">
        <v>26</v>
      </c>
      <c r="C25" s="4" t="s">
        <v>72</v>
      </c>
      <c r="D25" s="5" t="e">
        <f>#REF!</f>
        <v>#REF!</v>
      </c>
      <c r="E25" s="4" t="s">
        <v>29</v>
      </c>
      <c r="F25" s="6">
        <v>196.58</v>
      </c>
      <c r="G25" s="6" t="e">
        <f>#REF!</f>
        <v>#REF!</v>
      </c>
      <c r="H25" s="7">
        <v>41.15</v>
      </c>
      <c r="I25" s="7">
        <f t="shared" si="3"/>
        <v>50.98</v>
      </c>
      <c r="J25" s="7">
        <f t="shared" si="4"/>
        <v>10021.65</v>
      </c>
      <c r="K25" s="47" t="e">
        <f>ROUND(M25*$K$125,2)</f>
        <v>#REF!</v>
      </c>
      <c r="L25" s="47" t="e">
        <f>ROUND(M25*$L$125,2)</f>
        <v>#REF!</v>
      </c>
      <c r="M25" s="48" t="e">
        <f>#REF!</f>
        <v>#REF!</v>
      </c>
    </row>
    <row r="26" spans="1:13" ht="25.5" x14ac:dyDescent="0.25">
      <c r="A26" s="4" t="s">
        <v>18</v>
      </c>
      <c r="B26" s="4" t="s">
        <v>26</v>
      </c>
      <c r="C26" s="4" t="s">
        <v>74</v>
      </c>
      <c r="D26" s="5" t="e">
        <f>#REF!</f>
        <v>#REF!</v>
      </c>
      <c r="E26" s="4" t="s">
        <v>56</v>
      </c>
      <c r="F26" s="6">
        <v>25.3</v>
      </c>
      <c r="G26" s="6" t="e">
        <f>#REF!</f>
        <v>#REF!</v>
      </c>
      <c r="H26" s="7">
        <v>89.04</v>
      </c>
      <c r="I26" s="7">
        <f t="shared" si="3"/>
        <v>110.32</v>
      </c>
      <c r="J26" s="7">
        <f t="shared" si="4"/>
        <v>2791.1</v>
      </c>
      <c r="K26" s="47" t="e">
        <f>ROUND(M26*$K$125,2)</f>
        <v>#REF!</v>
      </c>
      <c r="L26" s="47" t="e">
        <f>ROUND(M26*$L$125,2)</f>
        <v>#REF!</v>
      </c>
      <c r="M26" s="48" t="e">
        <f>#REF!</f>
        <v>#REF!</v>
      </c>
    </row>
    <row r="27" spans="1:13" s="55" customFormat="1" x14ac:dyDescent="0.25">
      <c r="A27" s="49" t="s">
        <v>19</v>
      </c>
      <c r="B27" s="49"/>
      <c r="C27" s="50"/>
      <c r="D27" s="51" t="s">
        <v>76</v>
      </c>
      <c r="E27" s="50" t="s">
        <v>4</v>
      </c>
      <c r="F27" s="52"/>
      <c r="G27" s="54"/>
      <c r="H27" s="53"/>
      <c r="I27" s="53"/>
      <c r="J27" s="53">
        <f>SUM(J28:J30)</f>
        <v>32978.15</v>
      </c>
      <c r="K27" s="54"/>
      <c r="L27" s="54"/>
      <c r="M27" s="54"/>
    </row>
    <row r="28" spans="1:13" ht="25.5" x14ac:dyDescent="0.25">
      <c r="A28" s="4" t="s">
        <v>21</v>
      </c>
      <c r="B28" s="4" t="s">
        <v>26</v>
      </c>
      <c r="C28" s="4" t="s">
        <v>77</v>
      </c>
      <c r="D28" s="5" t="e">
        <f>#REF!</f>
        <v>#REF!</v>
      </c>
      <c r="E28" s="4" t="s">
        <v>29</v>
      </c>
      <c r="F28" s="6">
        <v>402.04</v>
      </c>
      <c r="G28" s="6" t="e">
        <f>#REF!</f>
        <v>#REF!</v>
      </c>
      <c r="H28" s="7">
        <v>46.98</v>
      </c>
      <c r="I28" s="7">
        <f t="shared" si="3"/>
        <v>58.21</v>
      </c>
      <c r="J28" s="7">
        <f t="shared" si="4"/>
        <v>23402.75</v>
      </c>
      <c r="K28" s="47" t="e">
        <f>ROUND(M28*$K$125,2)</f>
        <v>#REF!</v>
      </c>
      <c r="L28" s="47" t="e">
        <f>ROUND(M28*$L$125,2)</f>
        <v>#REF!</v>
      </c>
      <c r="M28" s="48" t="e">
        <f>#REF!</f>
        <v>#REF!</v>
      </c>
    </row>
    <row r="29" spans="1:13" x14ac:dyDescent="0.25">
      <c r="A29" s="4" t="s">
        <v>22</v>
      </c>
      <c r="B29" s="4" t="s">
        <v>26</v>
      </c>
      <c r="C29" s="4" t="s">
        <v>79</v>
      </c>
      <c r="D29" s="5" t="e">
        <f>#REF!</f>
        <v>#REF!</v>
      </c>
      <c r="E29" s="4" t="s">
        <v>57</v>
      </c>
      <c r="F29" s="6">
        <v>0.45999999999999996</v>
      </c>
      <c r="G29" s="6" t="e">
        <f>#REF!</f>
        <v>#REF!</v>
      </c>
      <c r="H29" s="7">
        <v>1194.3699999999999</v>
      </c>
      <c r="I29" s="7">
        <f t="shared" si="3"/>
        <v>1479.82</v>
      </c>
      <c r="J29" s="7">
        <f t="shared" si="4"/>
        <v>680.72</v>
      </c>
      <c r="K29" s="47" t="e">
        <f>ROUND(M29*$K$125,2)</f>
        <v>#REF!</v>
      </c>
      <c r="L29" s="47" t="e">
        <f>ROUND(M29*$L$125,2)</f>
        <v>#REF!</v>
      </c>
      <c r="M29" s="48" t="e">
        <f>#REF!</f>
        <v>#REF!</v>
      </c>
    </row>
    <row r="30" spans="1:13" ht="25.5" x14ac:dyDescent="0.25">
      <c r="A30" s="4" t="s">
        <v>23</v>
      </c>
      <c r="B30" s="4" t="s">
        <v>26</v>
      </c>
      <c r="C30" s="4" t="s">
        <v>81</v>
      </c>
      <c r="D30" s="5" t="e">
        <f>#REF!</f>
        <v>#REF!</v>
      </c>
      <c r="E30" s="4" t="s">
        <v>29</v>
      </c>
      <c r="F30" s="6">
        <v>40.85</v>
      </c>
      <c r="G30" s="6" t="e">
        <f>#REF!</f>
        <v>#REF!</v>
      </c>
      <c r="H30" s="7">
        <v>175.74</v>
      </c>
      <c r="I30" s="7">
        <f t="shared" si="3"/>
        <v>217.74</v>
      </c>
      <c r="J30" s="7">
        <f t="shared" si="4"/>
        <v>8894.68</v>
      </c>
      <c r="K30" s="47" t="e">
        <f>ROUND(M30*$K$125,2)</f>
        <v>#REF!</v>
      </c>
      <c r="L30" s="47" t="e">
        <f>ROUND(M30*$L$125,2)</f>
        <v>#REF!</v>
      </c>
      <c r="M30" s="48" t="e">
        <f>#REF!</f>
        <v>#REF!</v>
      </c>
    </row>
    <row r="31" spans="1:13" s="55" customFormat="1" x14ac:dyDescent="0.25">
      <c r="A31" s="49" t="s">
        <v>83</v>
      </c>
      <c r="B31" s="49"/>
      <c r="C31" s="50"/>
      <c r="D31" s="51" t="s">
        <v>84</v>
      </c>
      <c r="E31" s="50" t="s">
        <v>4</v>
      </c>
      <c r="F31" s="52"/>
      <c r="G31" s="54"/>
      <c r="H31" s="53"/>
      <c r="I31" s="53"/>
      <c r="J31" s="53">
        <f>SUM(J32:J36)</f>
        <v>63013.23</v>
      </c>
      <c r="K31" s="54"/>
      <c r="L31" s="54"/>
      <c r="M31" s="54"/>
    </row>
    <row r="32" spans="1:13" x14ac:dyDescent="0.25">
      <c r="A32" s="4" t="s">
        <v>85</v>
      </c>
      <c r="B32" s="4" t="s">
        <v>26</v>
      </c>
      <c r="C32" s="4" t="s">
        <v>86</v>
      </c>
      <c r="D32" s="5" t="e">
        <f>#REF!</f>
        <v>#REF!</v>
      </c>
      <c r="E32" s="4" t="s">
        <v>29</v>
      </c>
      <c r="F32" s="6">
        <v>792.98</v>
      </c>
      <c r="G32" s="6" t="e">
        <f>#REF!</f>
        <v>#REF!</v>
      </c>
      <c r="H32" s="7">
        <v>5.07</v>
      </c>
      <c r="I32" s="7">
        <f>ROUND(H32*(1+$B$2),2)</f>
        <v>6.28</v>
      </c>
      <c r="J32" s="7">
        <f>ROUND(I32*F32,2)</f>
        <v>4979.91</v>
      </c>
      <c r="K32" s="47" t="e">
        <f>ROUND(M32*$K$125,2)</f>
        <v>#REF!</v>
      </c>
      <c r="L32" s="47" t="e">
        <f>ROUND(M32*$L$125,2)</f>
        <v>#REF!</v>
      </c>
      <c r="M32" s="48" t="e">
        <f>#REF!</f>
        <v>#REF!</v>
      </c>
    </row>
    <row r="33" spans="1:13" x14ac:dyDescent="0.25">
      <c r="A33" s="4" t="s">
        <v>88</v>
      </c>
      <c r="B33" s="4" t="s">
        <v>26</v>
      </c>
      <c r="C33" s="4" t="s">
        <v>89</v>
      </c>
      <c r="D33" s="5" t="e">
        <f>#REF!</f>
        <v>#REF!</v>
      </c>
      <c r="E33" s="4" t="s">
        <v>29</v>
      </c>
      <c r="F33" s="6">
        <v>792.98</v>
      </c>
      <c r="G33" s="6" t="e">
        <f>#REF!</f>
        <v>#REF!</v>
      </c>
      <c r="H33" s="7">
        <v>16.13</v>
      </c>
      <c r="I33" s="7">
        <f>ROUND(H33*(1+$B$2),2)</f>
        <v>19.989999999999998</v>
      </c>
      <c r="J33" s="7">
        <f>ROUND(I33*F33,2)</f>
        <v>15851.67</v>
      </c>
      <c r="K33" s="47" t="e">
        <f>ROUND(M33*$K$125,2)</f>
        <v>#REF!</v>
      </c>
      <c r="L33" s="47" t="e">
        <f>ROUND(M33*$L$125,2)</f>
        <v>#REF!</v>
      </c>
      <c r="M33" s="48" t="e">
        <f>#REF!</f>
        <v>#REF!</v>
      </c>
    </row>
    <row r="34" spans="1:13" ht="38.25" x14ac:dyDescent="0.25">
      <c r="A34" s="4" t="s">
        <v>91</v>
      </c>
      <c r="B34" s="4" t="s">
        <v>26</v>
      </c>
      <c r="C34" s="4" t="s">
        <v>92</v>
      </c>
      <c r="D34" s="5" t="e">
        <f>#REF!</f>
        <v>#REF!</v>
      </c>
      <c r="E34" s="4" t="s">
        <v>29</v>
      </c>
      <c r="F34" s="6">
        <v>234.73</v>
      </c>
      <c r="G34" s="6" t="e">
        <f>#REF!</f>
        <v>#REF!</v>
      </c>
      <c r="H34" s="7">
        <v>65.099999999999994</v>
      </c>
      <c r="I34" s="7">
        <f>ROUND(H34*(1+$B$2),2)</f>
        <v>80.66</v>
      </c>
      <c r="J34" s="7">
        <f>ROUND(I34*F34,2)</f>
        <v>18933.32</v>
      </c>
      <c r="K34" s="47" t="e">
        <f>ROUND(M34*$K$125,2)</f>
        <v>#REF!</v>
      </c>
      <c r="L34" s="47" t="e">
        <f>ROUND(M34*$L$125,2)</f>
        <v>#REF!</v>
      </c>
      <c r="M34" s="48" t="e">
        <f>#REF!</f>
        <v>#REF!</v>
      </c>
    </row>
    <row r="35" spans="1:13" x14ac:dyDescent="0.25">
      <c r="A35" s="4" t="s">
        <v>94</v>
      </c>
      <c r="B35" s="4" t="s">
        <v>26</v>
      </c>
      <c r="C35" s="4" t="s">
        <v>376</v>
      </c>
      <c r="D35" s="5" t="e">
        <f>#REF!</f>
        <v>#REF!</v>
      </c>
      <c r="E35" s="4" t="s">
        <v>29</v>
      </c>
      <c r="F35" s="6">
        <v>565.24</v>
      </c>
      <c r="G35" s="6" t="e">
        <f>#REF!</f>
        <v>#REF!</v>
      </c>
      <c r="H35" s="7">
        <v>11.69</v>
      </c>
      <c r="I35" s="7">
        <f>ROUND(H35*(1+$B$2),2)</f>
        <v>14.48</v>
      </c>
      <c r="J35" s="7">
        <f>ROUND(I35*F35,2)</f>
        <v>8184.68</v>
      </c>
      <c r="K35" s="47" t="e">
        <f>ROUND(M35*$K$125,2)</f>
        <v>#REF!</v>
      </c>
      <c r="L35" s="47" t="e">
        <f>ROUND(M35*$L$125,2)</f>
        <v>#REF!</v>
      </c>
      <c r="M35" s="48" t="e">
        <f>#REF!</f>
        <v>#REF!</v>
      </c>
    </row>
    <row r="36" spans="1:13" x14ac:dyDescent="0.25">
      <c r="A36" s="4" t="s">
        <v>95</v>
      </c>
      <c r="B36" s="4" t="s">
        <v>26</v>
      </c>
      <c r="C36" s="4" t="s">
        <v>96</v>
      </c>
      <c r="D36" s="5" t="e">
        <f>#REF!</f>
        <v>#REF!</v>
      </c>
      <c r="E36" s="4" t="s">
        <v>29</v>
      </c>
      <c r="F36" s="6">
        <v>565.24</v>
      </c>
      <c r="G36" s="6" t="e">
        <f>#REF!</f>
        <v>#REF!</v>
      </c>
      <c r="H36" s="7">
        <v>21.51</v>
      </c>
      <c r="I36" s="7">
        <f>ROUND(H36*(1+$B$2),2)</f>
        <v>26.65</v>
      </c>
      <c r="J36" s="7">
        <f>ROUND(I36*F36,2)</f>
        <v>15063.65</v>
      </c>
      <c r="K36" s="47" t="e">
        <f>ROUND(M36*$K$125,2)</f>
        <v>#REF!</v>
      </c>
      <c r="L36" s="47" t="e">
        <f>ROUND(M36*$L$125,2)</f>
        <v>#REF!</v>
      </c>
      <c r="M36" s="48" t="e">
        <f>#REF!</f>
        <v>#REF!</v>
      </c>
    </row>
    <row r="37" spans="1:13" s="55" customFormat="1" x14ac:dyDescent="0.25">
      <c r="A37" s="49" t="s">
        <v>98</v>
      </c>
      <c r="B37" s="49"/>
      <c r="C37" s="50"/>
      <c r="D37" s="51" t="s">
        <v>99</v>
      </c>
      <c r="E37" s="50" t="s">
        <v>4</v>
      </c>
      <c r="F37" s="52"/>
      <c r="G37" s="54"/>
      <c r="H37" s="53"/>
      <c r="I37" s="53"/>
      <c r="J37" s="53">
        <f>SUM(J38:J45)</f>
        <v>16803.839999999997</v>
      </c>
      <c r="K37" s="54"/>
      <c r="L37" s="54"/>
      <c r="M37" s="54"/>
    </row>
    <row r="38" spans="1:13" x14ac:dyDescent="0.25">
      <c r="A38" s="4" t="s">
        <v>100</v>
      </c>
      <c r="B38" s="4" t="s">
        <v>26</v>
      </c>
      <c r="C38" s="4" t="s">
        <v>101</v>
      </c>
      <c r="D38" s="5" t="e">
        <f>#REF!</f>
        <v>#REF!</v>
      </c>
      <c r="E38" s="4" t="s">
        <v>57</v>
      </c>
      <c r="F38" s="6">
        <v>5.18</v>
      </c>
      <c r="G38" s="6" t="e">
        <f>#REF!</f>
        <v>#REF!</v>
      </c>
      <c r="H38" s="7">
        <v>114.31</v>
      </c>
      <c r="I38" s="7">
        <f t="shared" ref="I38:I45" si="5">ROUND(H38*(1+$B$2),2)</f>
        <v>141.63</v>
      </c>
      <c r="J38" s="7">
        <f t="shared" ref="J38:J45" si="6">ROUND(I38*F38,2)</f>
        <v>733.64</v>
      </c>
      <c r="K38" s="47" t="e">
        <f t="shared" ref="K38:K45" si="7">ROUND(M38*$K$125,2)</f>
        <v>#REF!</v>
      </c>
      <c r="L38" s="47" t="e">
        <f t="shared" ref="L38:L45" si="8">ROUND(M38*$L$125,2)</f>
        <v>#REF!</v>
      </c>
      <c r="M38" s="48" t="e">
        <f>#REF!</f>
        <v>#REF!</v>
      </c>
    </row>
    <row r="39" spans="1:13" x14ac:dyDescent="0.25">
      <c r="A39" s="4" t="s">
        <v>103</v>
      </c>
      <c r="B39" s="4" t="s">
        <v>26</v>
      </c>
      <c r="C39" s="4" t="s">
        <v>104</v>
      </c>
      <c r="D39" s="5" t="e">
        <f>#REF!</f>
        <v>#REF!</v>
      </c>
      <c r="E39" s="4" t="s">
        <v>57</v>
      </c>
      <c r="F39" s="6">
        <v>6.9</v>
      </c>
      <c r="G39" s="6" t="e">
        <f>#REF!</f>
        <v>#REF!</v>
      </c>
      <c r="H39" s="7">
        <v>493.44</v>
      </c>
      <c r="I39" s="7">
        <f t="shared" si="5"/>
        <v>611.37</v>
      </c>
      <c r="J39" s="7">
        <f t="shared" si="6"/>
        <v>4218.45</v>
      </c>
      <c r="K39" s="47" t="e">
        <f t="shared" si="7"/>
        <v>#REF!</v>
      </c>
      <c r="L39" s="47" t="e">
        <f t="shared" si="8"/>
        <v>#REF!</v>
      </c>
      <c r="M39" s="48" t="e">
        <f>#REF!</f>
        <v>#REF!</v>
      </c>
    </row>
    <row r="40" spans="1:13" x14ac:dyDescent="0.25">
      <c r="A40" s="4" t="s">
        <v>106</v>
      </c>
      <c r="B40" s="4" t="s">
        <v>26</v>
      </c>
      <c r="C40" s="4" t="s">
        <v>107</v>
      </c>
      <c r="D40" s="5" t="e">
        <f>#REF!</f>
        <v>#REF!</v>
      </c>
      <c r="E40" s="4" t="s">
        <v>57</v>
      </c>
      <c r="F40" s="6">
        <v>5.18</v>
      </c>
      <c r="G40" s="6" t="e">
        <f>#REF!</f>
        <v>#REF!</v>
      </c>
      <c r="H40" s="7">
        <v>531.86</v>
      </c>
      <c r="I40" s="7">
        <f t="shared" si="5"/>
        <v>658.97</v>
      </c>
      <c r="J40" s="7">
        <f t="shared" si="6"/>
        <v>3413.46</v>
      </c>
      <c r="K40" s="47" t="e">
        <f t="shared" si="7"/>
        <v>#REF!</v>
      </c>
      <c r="L40" s="47" t="e">
        <f t="shared" si="8"/>
        <v>#REF!</v>
      </c>
      <c r="M40" s="48" t="e">
        <f>#REF!</f>
        <v>#REF!</v>
      </c>
    </row>
    <row r="41" spans="1:13" x14ac:dyDescent="0.25">
      <c r="A41" s="4" t="s">
        <v>109</v>
      </c>
      <c r="B41" s="4" t="s">
        <v>26</v>
      </c>
      <c r="C41" s="4" t="s">
        <v>110</v>
      </c>
      <c r="D41" s="5" t="e">
        <f>#REF!</f>
        <v>#REF!</v>
      </c>
      <c r="E41" s="4" t="s">
        <v>29</v>
      </c>
      <c r="F41" s="6">
        <v>114.45000000000002</v>
      </c>
      <c r="G41" s="6" t="e">
        <f>#REF!</f>
        <v>#REF!</v>
      </c>
      <c r="H41" s="7">
        <v>33.25</v>
      </c>
      <c r="I41" s="7">
        <f t="shared" si="5"/>
        <v>41.2</v>
      </c>
      <c r="J41" s="7">
        <f t="shared" si="6"/>
        <v>4715.34</v>
      </c>
      <c r="K41" s="47" t="e">
        <f t="shared" si="7"/>
        <v>#REF!</v>
      </c>
      <c r="L41" s="47" t="e">
        <f t="shared" si="8"/>
        <v>#REF!</v>
      </c>
      <c r="M41" s="48" t="e">
        <f>#REF!</f>
        <v>#REF!</v>
      </c>
    </row>
    <row r="42" spans="1:13" x14ac:dyDescent="0.25">
      <c r="A42" s="4" t="s">
        <v>112</v>
      </c>
      <c r="B42" s="4" t="s">
        <v>26</v>
      </c>
      <c r="C42" s="4" t="s">
        <v>113</v>
      </c>
      <c r="D42" s="5" t="e">
        <f>#REF!</f>
        <v>#REF!</v>
      </c>
      <c r="E42" s="4" t="s">
        <v>29</v>
      </c>
      <c r="F42" s="6">
        <v>114.45000000000002</v>
      </c>
      <c r="G42" s="6" t="e">
        <f>#REF!</f>
        <v>#REF!</v>
      </c>
      <c r="H42" s="7">
        <v>8.5500000000000007</v>
      </c>
      <c r="I42" s="7">
        <f t="shared" si="5"/>
        <v>10.59</v>
      </c>
      <c r="J42" s="7">
        <f t="shared" si="6"/>
        <v>1212.03</v>
      </c>
      <c r="K42" s="47" t="e">
        <f t="shared" si="7"/>
        <v>#REF!</v>
      </c>
      <c r="L42" s="47" t="e">
        <f t="shared" si="8"/>
        <v>#REF!</v>
      </c>
      <c r="M42" s="48" t="e">
        <f>#REF!</f>
        <v>#REF!</v>
      </c>
    </row>
    <row r="43" spans="1:13" x14ac:dyDescent="0.25">
      <c r="A43" s="4" t="s">
        <v>115</v>
      </c>
      <c r="B43" s="4" t="s">
        <v>26</v>
      </c>
      <c r="C43" s="4" t="s">
        <v>116</v>
      </c>
      <c r="D43" s="5" t="e">
        <f>#REF!</f>
        <v>#REF!</v>
      </c>
      <c r="E43" s="4" t="s">
        <v>56</v>
      </c>
      <c r="F43" s="6">
        <v>11.02</v>
      </c>
      <c r="G43" s="6" t="e">
        <f>#REF!</f>
        <v>#REF!</v>
      </c>
      <c r="H43" s="7">
        <v>4.47</v>
      </c>
      <c r="I43" s="7">
        <f t="shared" si="5"/>
        <v>5.54</v>
      </c>
      <c r="J43" s="7">
        <f t="shared" si="6"/>
        <v>61.05</v>
      </c>
      <c r="K43" s="47" t="e">
        <f t="shared" si="7"/>
        <v>#REF!</v>
      </c>
      <c r="L43" s="47" t="e">
        <f t="shared" si="8"/>
        <v>#REF!</v>
      </c>
      <c r="M43" s="48" t="e">
        <f>#REF!</f>
        <v>#REF!</v>
      </c>
    </row>
    <row r="44" spans="1:13" x14ac:dyDescent="0.25">
      <c r="A44" s="4" t="s">
        <v>118</v>
      </c>
      <c r="B44" s="4" t="s">
        <v>26</v>
      </c>
      <c r="C44" s="4" t="s">
        <v>119</v>
      </c>
      <c r="D44" s="5" t="e">
        <f>#REF!</f>
        <v>#REF!</v>
      </c>
      <c r="E44" s="4" t="s">
        <v>29</v>
      </c>
      <c r="F44" s="6">
        <v>58.11</v>
      </c>
      <c r="G44" s="6" t="e">
        <f>#REF!</f>
        <v>#REF!</v>
      </c>
      <c r="H44" s="7">
        <v>28.58</v>
      </c>
      <c r="I44" s="7">
        <f t="shared" si="5"/>
        <v>35.409999999999997</v>
      </c>
      <c r="J44" s="7">
        <f t="shared" si="6"/>
        <v>2057.6799999999998</v>
      </c>
      <c r="K44" s="47" t="e">
        <f t="shared" si="7"/>
        <v>#REF!</v>
      </c>
      <c r="L44" s="47" t="e">
        <f t="shared" si="8"/>
        <v>#REF!</v>
      </c>
      <c r="M44" s="48" t="e">
        <f>#REF!</f>
        <v>#REF!</v>
      </c>
    </row>
    <row r="45" spans="1:13" x14ac:dyDescent="0.25">
      <c r="A45" s="4" t="s">
        <v>121</v>
      </c>
      <c r="B45" s="4" t="s">
        <v>26</v>
      </c>
      <c r="C45" s="4" t="s">
        <v>122</v>
      </c>
      <c r="D45" s="5" t="e">
        <f>#REF!</f>
        <v>#REF!</v>
      </c>
      <c r="E45" s="4" t="s">
        <v>56</v>
      </c>
      <c r="F45" s="6">
        <v>8.5</v>
      </c>
      <c r="G45" s="6" t="e">
        <f>#REF!</f>
        <v>#REF!</v>
      </c>
      <c r="H45" s="7">
        <v>37.24</v>
      </c>
      <c r="I45" s="7">
        <f t="shared" si="5"/>
        <v>46.14</v>
      </c>
      <c r="J45" s="7">
        <f t="shared" si="6"/>
        <v>392.19</v>
      </c>
      <c r="K45" s="47" t="e">
        <f t="shared" si="7"/>
        <v>#REF!</v>
      </c>
      <c r="L45" s="47" t="e">
        <f t="shared" si="8"/>
        <v>#REF!</v>
      </c>
      <c r="M45" s="48" t="e">
        <f>#REF!</f>
        <v>#REF!</v>
      </c>
    </row>
    <row r="46" spans="1:13" s="55" customFormat="1" x14ac:dyDescent="0.25">
      <c r="A46" s="49" t="s">
        <v>124</v>
      </c>
      <c r="B46" s="49"/>
      <c r="C46" s="50"/>
      <c r="D46" s="51" t="s">
        <v>125</v>
      </c>
      <c r="E46" s="50" t="s">
        <v>4</v>
      </c>
      <c r="F46" s="52"/>
      <c r="G46" s="54"/>
      <c r="H46" s="53"/>
      <c r="I46" s="53"/>
      <c r="J46" s="53">
        <f>SUM(J47:J49)</f>
        <v>9131.869999999999</v>
      </c>
      <c r="K46" s="54"/>
      <c r="L46" s="54"/>
      <c r="M46" s="54"/>
    </row>
    <row r="47" spans="1:13" x14ac:dyDescent="0.25">
      <c r="A47" s="4" t="s">
        <v>126</v>
      </c>
      <c r="B47" s="4" t="s">
        <v>26</v>
      </c>
      <c r="C47" s="4" t="s">
        <v>86</v>
      </c>
      <c r="D47" s="5" t="e">
        <f>#REF!</f>
        <v>#REF!</v>
      </c>
      <c r="E47" s="4" t="s">
        <v>29</v>
      </c>
      <c r="F47" s="6">
        <v>172.56</v>
      </c>
      <c r="G47" s="6" t="e">
        <f>#REF!</f>
        <v>#REF!</v>
      </c>
      <c r="H47" s="7">
        <v>5.07</v>
      </c>
      <c r="I47" s="7">
        <f>ROUND(H47*(1+$B$2),2)</f>
        <v>6.28</v>
      </c>
      <c r="J47" s="7">
        <f>ROUND(I47*F47,2)</f>
        <v>1083.68</v>
      </c>
      <c r="K47" s="47" t="e">
        <f>ROUND(M47*$K$125,2)</f>
        <v>#REF!</v>
      </c>
      <c r="L47" s="47" t="e">
        <f>ROUND(M47*$L$125,2)</f>
        <v>#REF!</v>
      </c>
      <c r="M47" s="48" t="e">
        <f>#REF!</f>
        <v>#REF!</v>
      </c>
    </row>
    <row r="48" spans="1:13" x14ac:dyDescent="0.25">
      <c r="A48" s="4" t="s">
        <v>127</v>
      </c>
      <c r="B48" s="4" t="s">
        <v>26</v>
      </c>
      <c r="C48" s="4" t="s">
        <v>89</v>
      </c>
      <c r="D48" s="5" t="e">
        <f>#REF!</f>
        <v>#REF!</v>
      </c>
      <c r="E48" s="4" t="s">
        <v>29</v>
      </c>
      <c r="F48" s="6">
        <v>172.56</v>
      </c>
      <c r="G48" s="6" t="e">
        <f>#REF!</f>
        <v>#REF!</v>
      </c>
      <c r="H48" s="7">
        <v>16.13</v>
      </c>
      <c r="I48" s="7">
        <f>ROUND(H48*(1+$B$2),2)</f>
        <v>19.989999999999998</v>
      </c>
      <c r="J48" s="7">
        <f>ROUND(I48*F48,2)</f>
        <v>3449.47</v>
      </c>
      <c r="K48" s="47" t="e">
        <f>ROUND(M48*$K$125,2)</f>
        <v>#REF!</v>
      </c>
      <c r="L48" s="47" t="e">
        <f>ROUND(M48*$L$125,2)</f>
        <v>#REF!</v>
      </c>
      <c r="M48" s="48" t="e">
        <f>#REF!</f>
        <v>#REF!</v>
      </c>
    </row>
    <row r="49" spans="1:13" x14ac:dyDescent="0.25">
      <c r="A49" s="4" t="s">
        <v>128</v>
      </c>
      <c r="B49" s="4" t="s">
        <v>26</v>
      </c>
      <c r="C49" s="4" t="s">
        <v>96</v>
      </c>
      <c r="D49" s="5" t="e">
        <f>#REF!</f>
        <v>#REF!</v>
      </c>
      <c r="E49" s="4" t="s">
        <v>29</v>
      </c>
      <c r="F49" s="6">
        <v>172.56</v>
      </c>
      <c r="G49" s="6" t="e">
        <f>#REF!</f>
        <v>#REF!</v>
      </c>
      <c r="H49" s="7">
        <v>21.51</v>
      </c>
      <c r="I49" s="7">
        <f>ROUND(H49*(1+$B$2),2)</f>
        <v>26.65</v>
      </c>
      <c r="J49" s="7">
        <f>ROUND(I49*F49,2)</f>
        <v>4598.72</v>
      </c>
      <c r="K49" s="47" t="e">
        <f>ROUND(M49*$K$125,2)</f>
        <v>#REF!</v>
      </c>
      <c r="L49" s="47" t="e">
        <f>ROUND(M49*$L$125,2)</f>
        <v>#REF!</v>
      </c>
      <c r="M49" s="48" t="e">
        <f>#REF!</f>
        <v>#REF!</v>
      </c>
    </row>
    <row r="50" spans="1:13" s="55" customFormat="1" x14ac:dyDescent="0.25">
      <c r="A50" s="49" t="s">
        <v>129</v>
      </c>
      <c r="B50" s="49"/>
      <c r="C50" s="50"/>
      <c r="D50" s="51" t="s">
        <v>130</v>
      </c>
      <c r="E50" s="50" t="s">
        <v>4</v>
      </c>
      <c r="F50" s="52"/>
      <c r="G50" s="54"/>
      <c r="H50" s="53"/>
      <c r="I50" s="53"/>
      <c r="J50" s="53">
        <f>SUM(J51:J58)</f>
        <v>39531.600000000006</v>
      </c>
      <c r="K50" s="54"/>
      <c r="L50" s="54"/>
      <c r="M50" s="54"/>
    </row>
    <row r="51" spans="1:13" x14ac:dyDescent="0.25">
      <c r="A51" s="4" t="s">
        <v>131</v>
      </c>
      <c r="B51" s="4" t="s">
        <v>26</v>
      </c>
      <c r="C51" s="4" t="s">
        <v>132</v>
      </c>
      <c r="D51" s="5" t="e">
        <f>#REF!</f>
        <v>#REF!</v>
      </c>
      <c r="E51" s="4" t="s">
        <v>29</v>
      </c>
      <c r="F51" s="6">
        <v>7.2</v>
      </c>
      <c r="G51" s="6" t="e">
        <f>#REF!</f>
        <v>#REF!</v>
      </c>
      <c r="H51" s="7">
        <v>975.67</v>
      </c>
      <c r="I51" s="7">
        <f t="shared" ref="I51:I58" si="9">ROUND(H51*(1+$B$2),2)</f>
        <v>1208.8599999999999</v>
      </c>
      <c r="J51" s="7">
        <f t="shared" ref="J51:J58" si="10">ROUND(I51*F51,2)</f>
        <v>8703.7900000000009</v>
      </c>
      <c r="K51" s="47" t="e">
        <f t="shared" ref="K51:K58" si="11">ROUND(M51*$K$125,2)</f>
        <v>#REF!</v>
      </c>
      <c r="L51" s="47" t="e">
        <f t="shared" ref="L51:L58" si="12">ROUND(M51*$L$125,2)</f>
        <v>#REF!</v>
      </c>
      <c r="M51" s="48" t="e">
        <f>#REF!</f>
        <v>#REF!</v>
      </c>
    </row>
    <row r="52" spans="1:13" x14ac:dyDescent="0.25">
      <c r="A52" s="4" t="s">
        <v>134</v>
      </c>
      <c r="B52" s="4" t="s">
        <v>26</v>
      </c>
      <c r="C52" s="4" t="s">
        <v>135</v>
      </c>
      <c r="D52" s="5" t="e">
        <f>#REF!</f>
        <v>#REF!</v>
      </c>
      <c r="E52" s="4" t="s">
        <v>29</v>
      </c>
      <c r="F52" s="6">
        <v>1.95</v>
      </c>
      <c r="G52" s="6" t="e">
        <f>#REF!</f>
        <v>#REF!</v>
      </c>
      <c r="H52" s="7">
        <v>408.03</v>
      </c>
      <c r="I52" s="7">
        <f t="shared" si="9"/>
        <v>505.55</v>
      </c>
      <c r="J52" s="7">
        <f t="shared" si="10"/>
        <v>985.82</v>
      </c>
      <c r="K52" s="47" t="e">
        <f t="shared" si="11"/>
        <v>#REF!</v>
      </c>
      <c r="L52" s="47" t="e">
        <f t="shared" si="12"/>
        <v>#REF!</v>
      </c>
      <c r="M52" s="48" t="e">
        <f>#REF!</f>
        <v>#REF!</v>
      </c>
    </row>
    <row r="53" spans="1:13" x14ac:dyDescent="0.25">
      <c r="A53" s="4" t="s">
        <v>137</v>
      </c>
      <c r="B53" s="4" t="s">
        <v>26</v>
      </c>
      <c r="C53" s="4" t="s">
        <v>138</v>
      </c>
      <c r="D53" s="5" t="e">
        <f>#REF!</f>
        <v>#REF!</v>
      </c>
      <c r="E53" s="4" t="s">
        <v>140</v>
      </c>
      <c r="F53" s="6">
        <v>6</v>
      </c>
      <c r="G53" s="6" t="e">
        <f>#REF!</f>
        <v>#REF!</v>
      </c>
      <c r="H53" s="7">
        <v>400.95</v>
      </c>
      <c r="I53" s="7">
        <f t="shared" si="9"/>
        <v>496.78</v>
      </c>
      <c r="J53" s="7">
        <f t="shared" si="10"/>
        <v>2980.68</v>
      </c>
      <c r="K53" s="47" t="e">
        <f t="shared" si="11"/>
        <v>#REF!</v>
      </c>
      <c r="L53" s="47" t="e">
        <f t="shared" si="12"/>
        <v>#REF!</v>
      </c>
      <c r="M53" s="48" t="e">
        <f>#REF!</f>
        <v>#REF!</v>
      </c>
    </row>
    <row r="54" spans="1:13" x14ac:dyDescent="0.25">
      <c r="A54" s="4" t="s">
        <v>141</v>
      </c>
      <c r="B54" s="4" t="s">
        <v>26</v>
      </c>
      <c r="C54" s="4" t="s">
        <v>142</v>
      </c>
      <c r="D54" s="5" t="e">
        <f>#REF!</f>
        <v>#REF!</v>
      </c>
      <c r="E54" s="4" t="s">
        <v>144</v>
      </c>
      <c r="F54" s="6">
        <v>6</v>
      </c>
      <c r="G54" s="6" t="e">
        <f>#REF!</f>
        <v>#REF!</v>
      </c>
      <c r="H54" s="7">
        <v>189.37</v>
      </c>
      <c r="I54" s="7">
        <f t="shared" si="9"/>
        <v>234.63</v>
      </c>
      <c r="J54" s="7">
        <f t="shared" si="10"/>
        <v>1407.78</v>
      </c>
      <c r="K54" s="47" t="e">
        <f t="shared" si="11"/>
        <v>#REF!</v>
      </c>
      <c r="L54" s="47" t="e">
        <f t="shared" si="12"/>
        <v>#REF!</v>
      </c>
      <c r="M54" s="48" t="e">
        <f>#REF!</f>
        <v>#REF!</v>
      </c>
    </row>
    <row r="55" spans="1:13" x14ac:dyDescent="0.25">
      <c r="A55" s="4" t="s">
        <v>145</v>
      </c>
      <c r="B55" s="4" t="s">
        <v>26</v>
      </c>
      <c r="C55" s="4" t="s">
        <v>146</v>
      </c>
      <c r="D55" s="5" t="e">
        <f>#REF!</f>
        <v>#REF!</v>
      </c>
      <c r="E55" s="4" t="s">
        <v>140</v>
      </c>
      <c r="F55" s="6">
        <v>1</v>
      </c>
      <c r="G55" s="6" t="e">
        <f>#REF!</f>
        <v>#REF!</v>
      </c>
      <c r="H55" s="7">
        <v>203.18</v>
      </c>
      <c r="I55" s="7">
        <f t="shared" si="9"/>
        <v>251.74</v>
      </c>
      <c r="J55" s="7">
        <f t="shared" si="10"/>
        <v>251.74</v>
      </c>
      <c r="K55" s="47" t="e">
        <f t="shared" si="11"/>
        <v>#REF!</v>
      </c>
      <c r="L55" s="47" t="e">
        <f t="shared" si="12"/>
        <v>#REF!</v>
      </c>
      <c r="M55" s="48" t="e">
        <f>#REF!</f>
        <v>#REF!</v>
      </c>
    </row>
    <row r="56" spans="1:13" x14ac:dyDescent="0.25">
      <c r="A56" s="4" t="s">
        <v>148</v>
      </c>
      <c r="B56" s="4" t="s">
        <v>26</v>
      </c>
      <c r="C56" s="4" t="s">
        <v>149</v>
      </c>
      <c r="D56" s="5" t="e">
        <f>#REF!</f>
        <v>#REF!</v>
      </c>
      <c r="E56" s="4" t="s">
        <v>29</v>
      </c>
      <c r="F56" s="6">
        <v>7.6</v>
      </c>
      <c r="G56" s="6" t="e">
        <f>#REF!</f>
        <v>#REF!</v>
      </c>
      <c r="H56" s="7">
        <v>190.34</v>
      </c>
      <c r="I56" s="7">
        <f t="shared" si="9"/>
        <v>235.83</v>
      </c>
      <c r="J56" s="7">
        <f t="shared" si="10"/>
        <v>1792.31</v>
      </c>
      <c r="K56" s="47" t="e">
        <f t="shared" si="11"/>
        <v>#REF!</v>
      </c>
      <c r="L56" s="47" t="e">
        <f t="shared" si="12"/>
        <v>#REF!</v>
      </c>
      <c r="M56" s="48" t="e">
        <f>#REF!</f>
        <v>#REF!</v>
      </c>
    </row>
    <row r="57" spans="1:13" x14ac:dyDescent="0.25">
      <c r="A57" s="4" t="s">
        <v>151</v>
      </c>
      <c r="B57" s="4" t="s">
        <v>26</v>
      </c>
      <c r="C57" s="4" t="s">
        <v>152</v>
      </c>
      <c r="D57" s="5" t="e">
        <f>#REF!</f>
        <v>#REF!</v>
      </c>
      <c r="E57" s="4" t="s">
        <v>144</v>
      </c>
      <c r="F57" s="6">
        <v>4</v>
      </c>
      <c r="G57" s="6" t="e">
        <f>#REF!</f>
        <v>#REF!</v>
      </c>
      <c r="H57" s="7">
        <v>148.12</v>
      </c>
      <c r="I57" s="7">
        <f t="shared" si="9"/>
        <v>183.52</v>
      </c>
      <c r="J57" s="7">
        <f t="shared" si="10"/>
        <v>734.08</v>
      </c>
      <c r="K57" s="47" t="e">
        <f t="shared" si="11"/>
        <v>#REF!</v>
      </c>
      <c r="L57" s="47" t="e">
        <f t="shared" si="12"/>
        <v>#REF!</v>
      </c>
      <c r="M57" s="48" t="e">
        <f>#REF!</f>
        <v>#REF!</v>
      </c>
    </row>
    <row r="58" spans="1:13" x14ac:dyDescent="0.25">
      <c r="A58" s="4" t="s">
        <v>154</v>
      </c>
      <c r="B58" s="4" t="s">
        <v>26</v>
      </c>
      <c r="C58" s="4" t="s">
        <v>155</v>
      </c>
      <c r="D58" s="5" t="e">
        <f>#REF!</f>
        <v>#REF!</v>
      </c>
      <c r="E58" s="4" t="s">
        <v>29</v>
      </c>
      <c r="F58" s="6">
        <v>23.119999999999997</v>
      </c>
      <c r="G58" s="6" t="e">
        <f>#REF!</f>
        <v>#REF!</v>
      </c>
      <c r="H58" s="7">
        <v>791.58</v>
      </c>
      <c r="I58" s="7">
        <f t="shared" si="9"/>
        <v>980.77</v>
      </c>
      <c r="J58" s="7">
        <f t="shared" si="10"/>
        <v>22675.4</v>
      </c>
      <c r="K58" s="47" t="e">
        <f t="shared" si="11"/>
        <v>#REF!</v>
      </c>
      <c r="L58" s="47" t="e">
        <f t="shared" si="12"/>
        <v>#REF!</v>
      </c>
      <c r="M58" s="48" t="e">
        <f>#REF!</f>
        <v>#REF!</v>
      </c>
    </row>
    <row r="59" spans="1:13" s="55" customFormat="1" x14ac:dyDescent="0.25">
      <c r="A59" s="49" t="s">
        <v>163</v>
      </c>
      <c r="B59" s="49"/>
      <c r="C59" s="50"/>
      <c r="D59" s="51" t="s">
        <v>164</v>
      </c>
      <c r="E59" s="50" t="s">
        <v>4</v>
      </c>
      <c r="F59" s="52"/>
      <c r="G59" s="54"/>
      <c r="H59" s="53"/>
      <c r="I59" s="53"/>
      <c r="J59" s="53">
        <f>SUM(J60:J74)</f>
        <v>20086.519999999997</v>
      </c>
      <c r="K59" s="54"/>
      <c r="L59" s="54"/>
      <c r="M59" s="54"/>
    </row>
    <row r="60" spans="1:13" x14ac:dyDescent="0.25">
      <c r="A60" s="4" t="s">
        <v>165</v>
      </c>
      <c r="B60" s="4" t="s">
        <v>26</v>
      </c>
      <c r="C60" s="4" t="s">
        <v>166</v>
      </c>
      <c r="D60" s="5" t="e">
        <f>#REF!</f>
        <v>#REF!</v>
      </c>
      <c r="E60" s="4" t="s">
        <v>140</v>
      </c>
      <c r="F60" s="6">
        <v>11</v>
      </c>
      <c r="G60" s="6" t="e">
        <f>#REF!</f>
        <v>#REF!</v>
      </c>
      <c r="H60" s="7">
        <v>54.49</v>
      </c>
      <c r="I60" s="7">
        <f t="shared" ref="I60:I74" si="13">ROUND(H60*(1+$B$2),2)</f>
        <v>67.510000000000005</v>
      </c>
      <c r="J60" s="7">
        <f t="shared" ref="J60:J74" si="14">ROUND(I60*F60,2)</f>
        <v>742.61</v>
      </c>
      <c r="K60" s="47" t="e">
        <f t="shared" ref="K60:K74" si="15">ROUND(M60*$K$125,2)</f>
        <v>#REF!</v>
      </c>
      <c r="L60" s="47" t="e">
        <f t="shared" ref="L60:L74" si="16">ROUND(M60*$L$125,2)</f>
        <v>#REF!</v>
      </c>
      <c r="M60" s="48" t="e">
        <f>#REF!</f>
        <v>#REF!</v>
      </c>
    </row>
    <row r="61" spans="1:13" x14ac:dyDescent="0.25">
      <c r="A61" s="4" t="s">
        <v>168</v>
      </c>
      <c r="B61" s="4" t="s">
        <v>26</v>
      </c>
      <c r="C61" s="4" t="s">
        <v>169</v>
      </c>
      <c r="D61" s="5" t="e">
        <f>#REF!</f>
        <v>#REF!</v>
      </c>
      <c r="E61" s="4" t="s">
        <v>140</v>
      </c>
      <c r="F61" s="6">
        <v>2</v>
      </c>
      <c r="G61" s="6" t="e">
        <f>#REF!</f>
        <v>#REF!</v>
      </c>
      <c r="H61" s="7">
        <v>225.9</v>
      </c>
      <c r="I61" s="7">
        <f t="shared" si="13"/>
        <v>279.89</v>
      </c>
      <c r="J61" s="7">
        <f t="shared" si="14"/>
        <v>559.78</v>
      </c>
      <c r="K61" s="47" t="e">
        <f t="shared" si="15"/>
        <v>#REF!</v>
      </c>
      <c r="L61" s="47" t="e">
        <f t="shared" si="16"/>
        <v>#REF!</v>
      </c>
      <c r="M61" s="48" t="e">
        <f>#REF!</f>
        <v>#REF!</v>
      </c>
    </row>
    <row r="62" spans="1:13" x14ac:dyDescent="0.25">
      <c r="A62" s="4" t="s">
        <v>171</v>
      </c>
      <c r="B62" s="4" t="s">
        <v>26</v>
      </c>
      <c r="C62" s="4" t="s">
        <v>172</v>
      </c>
      <c r="D62" s="5" t="e">
        <f>#REF!</f>
        <v>#REF!</v>
      </c>
      <c r="E62" s="4" t="s">
        <v>140</v>
      </c>
      <c r="F62" s="6">
        <v>11</v>
      </c>
      <c r="G62" s="6" t="e">
        <f>#REF!</f>
        <v>#REF!</v>
      </c>
      <c r="H62" s="7">
        <v>236.64</v>
      </c>
      <c r="I62" s="7">
        <f t="shared" si="13"/>
        <v>293.2</v>
      </c>
      <c r="J62" s="7">
        <f t="shared" si="14"/>
        <v>3225.2</v>
      </c>
      <c r="K62" s="47" t="e">
        <f t="shared" si="15"/>
        <v>#REF!</v>
      </c>
      <c r="L62" s="47" t="e">
        <f t="shared" si="16"/>
        <v>#REF!</v>
      </c>
      <c r="M62" s="48" t="e">
        <f>#REF!</f>
        <v>#REF!</v>
      </c>
    </row>
    <row r="63" spans="1:13" x14ac:dyDescent="0.25">
      <c r="A63" s="4" t="s">
        <v>174</v>
      </c>
      <c r="B63" s="4" t="s">
        <v>26</v>
      </c>
      <c r="C63" s="4" t="s">
        <v>175</v>
      </c>
      <c r="D63" s="5" t="e">
        <f>#REF!</f>
        <v>#REF!</v>
      </c>
      <c r="E63" s="4" t="s">
        <v>140</v>
      </c>
      <c r="F63" s="6">
        <v>2</v>
      </c>
      <c r="G63" s="6" t="e">
        <f>#REF!</f>
        <v>#REF!</v>
      </c>
      <c r="H63" s="7">
        <v>903.99</v>
      </c>
      <c r="I63" s="7">
        <f t="shared" si="13"/>
        <v>1120.04</v>
      </c>
      <c r="J63" s="7">
        <f t="shared" si="14"/>
        <v>2240.08</v>
      </c>
      <c r="K63" s="47" t="e">
        <f t="shared" si="15"/>
        <v>#REF!</v>
      </c>
      <c r="L63" s="47" t="e">
        <f t="shared" si="16"/>
        <v>#REF!</v>
      </c>
      <c r="M63" s="48" t="e">
        <f>#REF!</f>
        <v>#REF!</v>
      </c>
    </row>
    <row r="64" spans="1:13" x14ac:dyDescent="0.25">
      <c r="A64" s="4" t="s">
        <v>177</v>
      </c>
      <c r="B64" s="4" t="s">
        <v>26</v>
      </c>
      <c r="C64" s="4" t="s">
        <v>178</v>
      </c>
      <c r="D64" s="5" t="e">
        <f>#REF!</f>
        <v>#REF!</v>
      </c>
      <c r="E64" s="4" t="s">
        <v>144</v>
      </c>
      <c r="F64" s="6">
        <v>11</v>
      </c>
      <c r="G64" s="6" t="e">
        <f>#REF!</f>
        <v>#REF!</v>
      </c>
      <c r="H64" s="7">
        <v>483.1</v>
      </c>
      <c r="I64" s="7">
        <f t="shared" si="13"/>
        <v>598.55999999999995</v>
      </c>
      <c r="J64" s="7">
        <f t="shared" si="14"/>
        <v>6584.16</v>
      </c>
      <c r="K64" s="47" t="e">
        <f t="shared" si="15"/>
        <v>#REF!</v>
      </c>
      <c r="L64" s="47" t="e">
        <f t="shared" si="16"/>
        <v>#REF!</v>
      </c>
      <c r="M64" s="48" t="e">
        <f>#REF!</f>
        <v>#REF!</v>
      </c>
    </row>
    <row r="65" spans="1:13" x14ac:dyDescent="0.25">
      <c r="A65" s="4" t="s">
        <v>180</v>
      </c>
      <c r="B65" s="4" t="s">
        <v>26</v>
      </c>
      <c r="C65" s="4" t="s">
        <v>181</v>
      </c>
      <c r="D65" s="5" t="e">
        <f>#REF!</f>
        <v>#REF!</v>
      </c>
      <c r="E65" s="4" t="s">
        <v>140</v>
      </c>
      <c r="F65" s="6">
        <v>2</v>
      </c>
      <c r="G65" s="6" t="e">
        <f>#REF!</f>
        <v>#REF!</v>
      </c>
      <c r="H65" s="7">
        <v>601.19000000000005</v>
      </c>
      <c r="I65" s="7">
        <f t="shared" si="13"/>
        <v>744.87</v>
      </c>
      <c r="J65" s="7">
        <f t="shared" si="14"/>
        <v>1489.74</v>
      </c>
      <c r="K65" s="47" t="e">
        <f t="shared" si="15"/>
        <v>#REF!</v>
      </c>
      <c r="L65" s="47" t="e">
        <f t="shared" si="16"/>
        <v>#REF!</v>
      </c>
      <c r="M65" s="48" t="e">
        <f>#REF!</f>
        <v>#REF!</v>
      </c>
    </row>
    <row r="66" spans="1:13" x14ac:dyDescent="0.25">
      <c r="A66" s="4" t="s">
        <v>183</v>
      </c>
      <c r="B66" s="4" t="s">
        <v>26</v>
      </c>
      <c r="C66" s="4" t="s">
        <v>184</v>
      </c>
      <c r="D66" s="5" t="e">
        <f>#REF!</f>
        <v>#REF!</v>
      </c>
      <c r="E66" s="4" t="s">
        <v>144</v>
      </c>
      <c r="F66" s="6">
        <v>2</v>
      </c>
      <c r="G66" s="6" t="e">
        <f>#REF!</f>
        <v>#REF!</v>
      </c>
      <c r="H66" s="7">
        <v>581.17999999999995</v>
      </c>
      <c r="I66" s="7">
        <f t="shared" si="13"/>
        <v>720.08</v>
      </c>
      <c r="J66" s="7">
        <f t="shared" si="14"/>
        <v>1440.16</v>
      </c>
      <c r="K66" s="47" t="e">
        <f t="shared" si="15"/>
        <v>#REF!</v>
      </c>
      <c r="L66" s="47" t="e">
        <f t="shared" si="16"/>
        <v>#REF!</v>
      </c>
      <c r="M66" s="48" t="e">
        <f>#REF!</f>
        <v>#REF!</v>
      </c>
    </row>
    <row r="67" spans="1:13" x14ac:dyDescent="0.25">
      <c r="A67" s="4" t="s">
        <v>186</v>
      </c>
      <c r="B67" s="4" t="s">
        <v>26</v>
      </c>
      <c r="C67" s="4" t="s">
        <v>187</v>
      </c>
      <c r="D67" s="5" t="e">
        <f>#REF!</f>
        <v>#REF!</v>
      </c>
      <c r="E67" s="4" t="s">
        <v>140</v>
      </c>
      <c r="F67" s="6">
        <v>1</v>
      </c>
      <c r="G67" s="6" t="e">
        <f>#REF!</f>
        <v>#REF!</v>
      </c>
      <c r="H67" s="7">
        <v>75.180000000000007</v>
      </c>
      <c r="I67" s="7">
        <f t="shared" si="13"/>
        <v>93.15</v>
      </c>
      <c r="J67" s="7">
        <f t="shared" si="14"/>
        <v>93.15</v>
      </c>
      <c r="K67" s="47" t="e">
        <f t="shared" si="15"/>
        <v>#REF!</v>
      </c>
      <c r="L67" s="47" t="e">
        <f t="shared" si="16"/>
        <v>#REF!</v>
      </c>
      <c r="M67" s="48" t="e">
        <f>#REF!</f>
        <v>#REF!</v>
      </c>
    </row>
    <row r="68" spans="1:13" x14ac:dyDescent="0.25">
      <c r="A68" s="4" t="s">
        <v>189</v>
      </c>
      <c r="B68" s="4" t="s">
        <v>26</v>
      </c>
      <c r="C68" s="4" t="s">
        <v>190</v>
      </c>
      <c r="D68" s="5" t="e">
        <f>#REF!</f>
        <v>#REF!</v>
      </c>
      <c r="E68" s="4" t="s">
        <v>29</v>
      </c>
      <c r="F68" s="6">
        <v>1.85</v>
      </c>
      <c r="G68" s="6" t="e">
        <f>#REF!</f>
        <v>#REF!</v>
      </c>
      <c r="H68" s="7">
        <v>400.71</v>
      </c>
      <c r="I68" s="7">
        <f t="shared" si="13"/>
        <v>496.48</v>
      </c>
      <c r="J68" s="7">
        <f t="shared" si="14"/>
        <v>918.49</v>
      </c>
      <c r="K68" s="47" t="e">
        <f t="shared" si="15"/>
        <v>#REF!</v>
      </c>
      <c r="L68" s="47" t="e">
        <f t="shared" si="16"/>
        <v>#REF!</v>
      </c>
      <c r="M68" s="48" t="e">
        <f>#REF!</f>
        <v>#REF!</v>
      </c>
    </row>
    <row r="69" spans="1:13" x14ac:dyDescent="0.25">
      <c r="A69" s="4" t="s">
        <v>192</v>
      </c>
      <c r="B69" s="4" t="s">
        <v>26</v>
      </c>
      <c r="C69" s="4" t="s">
        <v>193</v>
      </c>
      <c r="D69" s="5" t="e">
        <f>#REF!</f>
        <v>#REF!</v>
      </c>
      <c r="E69" s="4" t="s">
        <v>140</v>
      </c>
      <c r="F69" s="6">
        <v>1</v>
      </c>
      <c r="G69" s="6" t="e">
        <f>#REF!</f>
        <v>#REF!</v>
      </c>
      <c r="H69" s="7">
        <v>166.71</v>
      </c>
      <c r="I69" s="7">
        <f t="shared" si="13"/>
        <v>206.55</v>
      </c>
      <c r="J69" s="7">
        <f t="shared" si="14"/>
        <v>206.55</v>
      </c>
      <c r="K69" s="47" t="e">
        <f t="shared" si="15"/>
        <v>#REF!</v>
      </c>
      <c r="L69" s="47" t="e">
        <f t="shared" si="16"/>
        <v>#REF!</v>
      </c>
      <c r="M69" s="48" t="e">
        <f>#REF!</f>
        <v>#REF!</v>
      </c>
    </row>
    <row r="70" spans="1:13" x14ac:dyDescent="0.25">
      <c r="A70" s="4" t="s">
        <v>195</v>
      </c>
      <c r="B70" s="4" t="s">
        <v>26</v>
      </c>
      <c r="C70" s="4" t="s">
        <v>196</v>
      </c>
      <c r="D70" s="5" t="e">
        <f>#REF!</f>
        <v>#REF!</v>
      </c>
      <c r="E70" s="4" t="s">
        <v>140</v>
      </c>
      <c r="F70" s="6">
        <v>13</v>
      </c>
      <c r="G70" s="6" t="e">
        <f>#REF!</f>
        <v>#REF!</v>
      </c>
      <c r="H70" s="7">
        <v>4.76</v>
      </c>
      <c r="I70" s="7">
        <f t="shared" si="13"/>
        <v>5.9</v>
      </c>
      <c r="J70" s="7">
        <f t="shared" si="14"/>
        <v>76.7</v>
      </c>
      <c r="K70" s="47" t="e">
        <f t="shared" si="15"/>
        <v>#REF!</v>
      </c>
      <c r="L70" s="47" t="e">
        <f t="shared" si="16"/>
        <v>#REF!</v>
      </c>
      <c r="M70" s="48" t="e">
        <f>#REF!</f>
        <v>#REF!</v>
      </c>
    </row>
    <row r="71" spans="1:13" x14ac:dyDescent="0.25">
      <c r="A71" s="4" t="s">
        <v>198</v>
      </c>
      <c r="B71" s="4" t="s">
        <v>26</v>
      </c>
      <c r="C71" s="4" t="s">
        <v>199</v>
      </c>
      <c r="D71" s="5" t="e">
        <f>#REF!</f>
        <v>#REF!</v>
      </c>
      <c r="E71" s="4" t="s">
        <v>140</v>
      </c>
      <c r="F71" s="6">
        <v>1</v>
      </c>
      <c r="G71" s="6" t="e">
        <f>#REF!</f>
        <v>#REF!</v>
      </c>
      <c r="H71" s="7">
        <v>37.35</v>
      </c>
      <c r="I71" s="7">
        <f t="shared" si="13"/>
        <v>46.28</v>
      </c>
      <c r="J71" s="7">
        <f t="shared" si="14"/>
        <v>46.28</v>
      </c>
      <c r="K71" s="47" t="e">
        <f t="shared" si="15"/>
        <v>#REF!</v>
      </c>
      <c r="L71" s="47" t="e">
        <f t="shared" si="16"/>
        <v>#REF!</v>
      </c>
      <c r="M71" s="48" t="e">
        <f>#REF!</f>
        <v>#REF!</v>
      </c>
    </row>
    <row r="72" spans="1:13" x14ac:dyDescent="0.25">
      <c r="A72" s="4" t="s">
        <v>201</v>
      </c>
      <c r="B72" s="4" t="s">
        <v>26</v>
      </c>
      <c r="C72" s="4" t="s">
        <v>202</v>
      </c>
      <c r="D72" s="5" t="e">
        <f>#REF!</f>
        <v>#REF!</v>
      </c>
      <c r="E72" s="4" t="s">
        <v>140</v>
      </c>
      <c r="F72" s="6">
        <v>9</v>
      </c>
      <c r="G72" s="6" t="e">
        <f>#REF!</f>
        <v>#REF!</v>
      </c>
      <c r="H72" s="7">
        <v>90.91</v>
      </c>
      <c r="I72" s="7">
        <f t="shared" si="13"/>
        <v>112.64</v>
      </c>
      <c r="J72" s="7">
        <f t="shared" si="14"/>
        <v>1013.76</v>
      </c>
      <c r="K72" s="47" t="e">
        <f t="shared" si="15"/>
        <v>#REF!</v>
      </c>
      <c r="L72" s="47" t="e">
        <f t="shared" si="16"/>
        <v>#REF!</v>
      </c>
      <c r="M72" s="48" t="e">
        <f>#REF!</f>
        <v>#REF!</v>
      </c>
    </row>
    <row r="73" spans="1:13" x14ac:dyDescent="0.25">
      <c r="A73" s="4" t="s">
        <v>204</v>
      </c>
      <c r="B73" s="4" t="s">
        <v>26</v>
      </c>
      <c r="C73" s="4" t="s">
        <v>205</v>
      </c>
      <c r="D73" s="5" t="e">
        <f>#REF!</f>
        <v>#REF!</v>
      </c>
      <c r="E73" s="4" t="s">
        <v>140</v>
      </c>
      <c r="F73" s="6">
        <v>19</v>
      </c>
      <c r="G73" s="6" t="e">
        <f>#REF!</f>
        <v>#REF!</v>
      </c>
      <c r="H73" s="7">
        <v>41.81</v>
      </c>
      <c r="I73" s="7">
        <f t="shared" si="13"/>
        <v>51.8</v>
      </c>
      <c r="J73" s="7">
        <f t="shared" si="14"/>
        <v>984.2</v>
      </c>
      <c r="K73" s="47" t="e">
        <f t="shared" si="15"/>
        <v>#REF!</v>
      </c>
      <c r="L73" s="47" t="e">
        <f t="shared" si="16"/>
        <v>#REF!</v>
      </c>
      <c r="M73" s="48" t="e">
        <f>#REF!</f>
        <v>#REF!</v>
      </c>
    </row>
    <row r="74" spans="1:13" x14ac:dyDescent="0.25">
      <c r="A74" s="4" t="s">
        <v>207</v>
      </c>
      <c r="B74" s="4" t="s">
        <v>26</v>
      </c>
      <c r="C74" s="4" t="s">
        <v>208</v>
      </c>
      <c r="D74" s="5" t="e">
        <f>#REF!</f>
        <v>#REF!</v>
      </c>
      <c r="E74" s="4" t="s">
        <v>140</v>
      </c>
      <c r="F74" s="6">
        <v>13</v>
      </c>
      <c r="G74" s="6" t="e">
        <f>#REF!</f>
        <v>#REF!</v>
      </c>
      <c r="H74" s="7">
        <v>28.91</v>
      </c>
      <c r="I74" s="7">
        <f t="shared" si="13"/>
        <v>35.82</v>
      </c>
      <c r="J74" s="7">
        <f t="shared" si="14"/>
        <v>465.66</v>
      </c>
      <c r="K74" s="47" t="e">
        <f t="shared" si="15"/>
        <v>#REF!</v>
      </c>
      <c r="L74" s="47" t="e">
        <f t="shared" si="16"/>
        <v>#REF!</v>
      </c>
      <c r="M74" s="48" t="e">
        <f>#REF!</f>
        <v>#REF!</v>
      </c>
    </row>
    <row r="75" spans="1:13" s="55" customFormat="1" x14ac:dyDescent="0.25">
      <c r="A75" s="49" t="s">
        <v>225</v>
      </c>
      <c r="B75" s="49"/>
      <c r="C75" s="50"/>
      <c r="D75" s="51" t="s">
        <v>226</v>
      </c>
      <c r="E75" s="50" t="s">
        <v>4</v>
      </c>
      <c r="F75" s="52"/>
      <c r="G75" s="54"/>
      <c r="H75" s="53"/>
      <c r="I75" s="53"/>
      <c r="J75" s="53" t="e">
        <f>SUM(J76:J92)</f>
        <v>#REF!</v>
      </c>
      <c r="K75" s="54"/>
      <c r="L75" s="54"/>
      <c r="M75" s="54"/>
    </row>
    <row r="76" spans="1:13" x14ac:dyDescent="0.25">
      <c r="A76" s="4" t="s">
        <v>227</v>
      </c>
      <c r="B76" s="4" t="s">
        <v>26</v>
      </c>
      <c r="C76" s="4" t="s">
        <v>228</v>
      </c>
      <c r="D76" s="5" t="e">
        <f>#REF!</f>
        <v>#REF!</v>
      </c>
      <c r="E76" s="4" t="s">
        <v>140</v>
      </c>
      <c r="F76" s="6">
        <v>1</v>
      </c>
      <c r="G76" s="6" t="e">
        <f>#REF!</f>
        <v>#REF!</v>
      </c>
      <c r="H76" s="7">
        <v>460.44</v>
      </c>
      <c r="I76" s="7">
        <f t="shared" ref="I76:I92" si="17">ROUND(H76*(1+$B$2),2)</f>
        <v>570.49</v>
      </c>
      <c r="J76" s="7">
        <f t="shared" ref="J76:J92" si="18">ROUND(I76*F76,2)</f>
        <v>570.49</v>
      </c>
      <c r="K76" s="47" t="e">
        <f t="shared" ref="K76:K92" si="19">ROUND(M76*$K$125,2)</f>
        <v>#REF!</v>
      </c>
      <c r="L76" s="47" t="e">
        <f t="shared" ref="L76:L92" si="20">ROUND(M76*$L$125,2)</f>
        <v>#REF!</v>
      </c>
      <c r="M76" s="48" t="e">
        <f>#REF!</f>
        <v>#REF!</v>
      </c>
    </row>
    <row r="77" spans="1:13" x14ac:dyDescent="0.25">
      <c r="A77" s="4" t="s">
        <v>230</v>
      </c>
      <c r="B77" s="4" t="s">
        <v>26</v>
      </c>
      <c r="C77" s="4" t="s">
        <v>231</v>
      </c>
      <c r="D77" s="5" t="e">
        <f>#REF!</f>
        <v>#REF!</v>
      </c>
      <c r="E77" s="4" t="s">
        <v>56</v>
      </c>
      <c r="F77" s="6">
        <v>89.25</v>
      </c>
      <c r="G77" s="6" t="e">
        <f>#REF!</f>
        <v>#REF!</v>
      </c>
      <c r="H77" s="7">
        <v>23.41</v>
      </c>
      <c r="I77" s="7">
        <f t="shared" si="17"/>
        <v>29</v>
      </c>
      <c r="J77" s="7">
        <f t="shared" si="18"/>
        <v>2588.25</v>
      </c>
      <c r="K77" s="47" t="e">
        <f t="shared" si="19"/>
        <v>#REF!</v>
      </c>
      <c r="L77" s="47" t="e">
        <f t="shared" si="20"/>
        <v>#REF!</v>
      </c>
      <c r="M77" s="48" t="e">
        <f>#REF!</f>
        <v>#REF!</v>
      </c>
    </row>
    <row r="78" spans="1:13" x14ac:dyDescent="0.25">
      <c r="A78" s="4" t="s">
        <v>233</v>
      </c>
      <c r="B78" s="4" t="s">
        <v>26</v>
      </c>
      <c r="C78" s="4" t="s">
        <v>234</v>
      </c>
      <c r="D78" s="5" t="e">
        <f>#REF!</f>
        <v>#REF!</v>
      </c>
      <c r="E78" s="4" t="s">
        <v>56</v>
      </c>
      <c r="F78" s="6">
        <v>52.149999999999991</v>
      </c>
      <c r="G78" s="6" t="e">
        <f>#REF!</f>
        <v>#REF!</v>
      </c>
      <c r="H78" s="7">
        <v>29.13</v>
      </c>
      <c r="I78" s="7">
        <f t="shared" si="17"/>
        <v>36.090000000000003</v>
      </c>
      <c r="J78" s="7">
        <f t="shared" si="18"/>
        <v>1882.09</v>
      </c>
      <c r="K78" s="47" t="e">
        <f t="shared" si="19"/>
        <v>#REF!</v>
      </c>
      <c r="L78" s="47" t="e">
        <f t="shared" si="20"/>
        <v>#REF!</v>
      </c>
      <c r="M78" s="48" t="e">
        <f>#REF!</f>
        <v>#REF!</v>
      </c>
    </row>
    <row r="79" spans="1:13" x14ac:dyDescent="0.25">
      <c r="A79" s="4" t="s">
        <v>236</v>
      </c>
      <c r="B79" s="4" t="s">
        <v>26</v>
      </c>
      <c r="C79" s="4" t="s">
        <v>237</v>
      </c>
      <c r="D79" s="5" t="e">
        <f>#REF!</f>
        <v>#REF!</v>
      </c>
      <c r="E79" s="4" t="s">
        <v>56</v>
      </c>
      <c r="F79" s="6">
        <v>33.909999999999997</v>
      </c>
      <c r="G79" s="6" t="e">
        <f>#REF!</f>
        <v>#REF!</v>
      </c>
      <c r="H79" s="7">
        <v>32.58</v>
      </c>
      <c r="I79" s="7">
        <f t="shared" si="17"/>
        <v>40.369999999999997</v>
      </c>
      <c r="J79" s="7">
        <f t="shared" si="18"/>
        <v>1368.95</v>
      </c>
      <c r="K79" s="47" t="e">
        <f t="shared" si="19"/>
        <v>#REF!</v>
      </c>
      <c r="L79" s="47" t="e">
        <f t="shared" si="20"/>
        <v>#REF!</v>
      </c>
      <c r="M79" s="48" t="e">
        <f>#REF!</f>
        <v>#REF!</v>
      </c>
    </row>
    <row r="80" spans="1:13" x14ac:dyDescent="0.25">
      <c r="A80" s="4" t="s">
        <v>239</v>
      </c>
      <c r="B80" s="4" t="s">
        <v>26</v>
      </c>
      <c r="C80" s="4" t="s">
        <v>240</v>
      </c>
      <c r="D80" s="5" t="e">
        <f>#REF!</f>
        <v>#REF!</v>
      </c>
      <c r="E80" s="4" t="s">
        <v>140</v>
      </c>
      <c r="F80" s="6">
        <v>1</v>
      </c>
      <c r="G80" s="6" t="e">
        <f>#REF!</f>
        <v>#REF!</v>
      </c>
      <c r="H80" s="7">
        <v>76.69</v>
      </c>
      <c r="I80" s="7">
        <f t="shared" si="17"/>
        <v>95.02</v>
      </c>
      <c r="J80" s="7">
        <f t="shared" si="18"/>
        <v>95.02</v>
      </c>
      <c r="K80" s="47" t="e">
        <f t="shared" si="19"/>
        <v>#REF!</v>
      </c>
      <c r="L80" s="47" t="e">
        <f t="shared" si="20"/>
        <v>#REF!</v>
      </c>
      <c r="M80" s="48" t="e">
        <f>#REF!</f>
        <v>#REF!</v>
      </c>
    </row>
    <row r="81" spans="1:13" x14ac:dyDescent="0.25">
      <c r="A81" s="4" t="s">
        <v>242</v>
      </c>
      <c r="B81" s="4" t="s">
        <v>26</v>
      </c>
      <c r="C81" s="4" t="s">
        <v>243</v>
      </c>
      <c r="D81" s="5" t="e">
        <f>#REF!</f>
        <v>#REF!</v>
      </c>
      <c r="E81" s="4" t="s">
        <v>140</v>
      </c>
      <c r="F81" s="6">
        <v>3</v>
      </c>
      <c r="G81" s="6" t="e">
        <f>#REF!</f>
        <v>#REF!</v>
      </c>
      <c r="H81" s="7">
        <v>85.58</v>
      </c>
      <c r="I81" s="7">
        <f t="shared" si="17"/>
        <v>106.03</v>
      </c>
      <c r="J81" s="7">
        <f t="shared" si="18"/>
        <v>318.08999999999997</v>
      </c>
      <c r="K81" s="47" t="e">
        <f t="shared" si="19"/>
        <v>#REF!</v>
      </c>
      <c r="L81" s="47" t="e">
        <f t="shared" si="20"/>
        <v>#REF!</v>
      </c>
      <c r="M81" s="48" t="e">
        <f>#REF!</f>
        <v>#REF!</v>
      </c>
    </row>
    <row r="82" spans="1:13" x14ac:dyDescent="0.25">
      <c r="A82" s="4" t="s">
        <v>245</v>
      </c>
      <c r="B82" s="4" t="s">
        <v>26</v>
      </c>
      <c r="C82" s="4" t="s">
        <v>246</v>
      </c>
      <c r="D82" s="5" t="e">
        <f>#REF!</f>
        <v>#REF!</v>
      </c>
      <c r="E82" s="4" t="s">
        <v>140</v>
      </c>
      <c r="F82" s="6">
        <v>2</v>
      </c>
      <c r="G82" s="6" t="e">
        <f>#REF!</f>
        <v>#REF!</v>
      </c>
      <c r="H82" s="7">
        <v>107.6</v>
      </c>
      <c r="I82" s="7">
        <f t="shared" si="17"/>
        <v>133.32</v>
      </c>
      <c r="J82" s="7">
        <f t="shared" si="18"/>
        <v>266.64</v>
      </c>
      <c r="K82" s="47" t="e">
        <f t="shared" si="19"/>
        <v>#REF!</v>
      </c>
      <c r="L82" s="47" t="e">
        <f t="shared" si="20"/>
        <v>#REF!</v>
      </c>
      <c r="M82" s="48" t="e">
        <f>#REF!</f>
        <v>#REF!</v>
      </c>
    </row>
    <row r="83" spans="1:13" x14ac:dyDescent="0.25">
      <c r="A83" s="4" t="s">
        <v>248</v>
      </c>
      <c r="B83" s="4" t="s">
        <v>26</v>
      </c>
      <c r="C83" s="4" t="s">
        <v>249</v>
      </c>
      <c r="D83" s="5" t="e">
        <f>#REF!</f>
        <v>#REF!</v>
      </c>
      <c r="E83" s="4" t="s">
        <v>140</v>
      </c>
      <c r="F83" s="6">
        <v>9</v>
      </c>
      <c r="G83" s="6" t="e">
        <f>#REF!</f>
        <v>#REF!</v>
      </c>
      <c r="H83" s="7">
        <v>77.92</v>
      </c>
      <c r="I83" s="7">
        <f t="shared" si="17"/>
        <v>96.54</v>
      </c>
      <c r="J83" s="7">
        <f t="shared" si="18"/>
        <v>868.86</v>
      </c>
      <c r="K83" s="47" t="e">
        <f t="shared" si="19"/>
        <v>#REF!</v>
      </c>
      <c r="L83" s="47" t="e">
        <f t="shared" si="20"/>
        <v>#REF!</v>
      </c>
      <c r="M83" s="48" t="e">
        <f>#REF!</f>
        <v>#REF!</v>
      </c>
    </row>
    <row r="84" spans="1:13" x14ac:dyDescent="0.25">
      <c r="A84" s="4" t="s">
        <v>251</v>
      </c>
      <c r="B84" s="4" t="s">
        <v>26</v>
      </c>
      <c r="C84" s="4" t="s">
        <v>252</v>
      </c>
      <c r="D84" s="5" t="e">
        <f>#REF!</f>
        <v>#REF!</v>
      </c>
      <c r="E84" s="4" t="s">
        <v>140</v>
      </c>
      <c r="F84" s="6" t="e">
        <f>#REF!</f>
        <v>#REF!</v>
      </c>
      <c r="G84" s="6" t="e">
        <f>#REF!</f>
        <v>#REF!</v>
      </c>
      <c r="H84" s="7">
        <v>9.01</v>
      </c>
      <c r="I84" s="7">
        <f t="shared" si="17"/>
        <v>11.16</v>
      </c>
      <c r="J84" s="7" t="e">
        <f t="shared" si="18"/>
        <v>#REF!</v>
      </c>
      <c r="K84" s="47" t="e">
        <f t="shared" si="19"/>
        <v>#REF!</v>
      </c>
      <c r="L84" s="47" t="e">
        <f t="shared" si="20"/>
        <v>#REF!</v>
      </c>
      <c r="M84" s="48" t="e">
        <f>#REF!</f>
        <v>#REF!</v>
      </c>
    </row>
    <row r="85" spans="1:13" x14ac:dyDescent="0.25">
      <c r="A85" s="4" t="s">
        <v>254</v>
      </c>
      <c r="B85" s="4" t="s">
        <v>26</v>
      </c>
      <c r="C85" s="4" t="s">
        <v>255</v>
      </c>
      <c r="D85" s="5" t="e">
        <f>#REF!</f>
        <v>#REF!</v>
      </c>
      <c r="E85" s="4" t="s">
        <v>140</v>
      </c>
      <c r="F85" s="6">
        <v>14</v>
      </c>
      <c r="G85" s="6" t="e">
        <f>#REF!</f>
        <v>#REF!</v>
      </c>
      <c r="H85" s="7">
        <v>24.5</v>
      </c>
      <c r="I85" s="7">
        <f t="shared" si="17"/>
        <v>30.36</v>
      </c>
      <c r="J85" s="7">
        <f t="shared" si="18"/>
        <v>425.04</v>
      </c>
      <c r="K85" s="47" t="e">
        <f t="shared" si="19"/>
        <v>#REF!</v>
      </c>
      <c r="L85" s="47" t="e">
        <f t="shared" si="20"/>
        <v>#REF!</v>
      </c>
      <c r="M85" s="48" t="e">
        <f>#REF!</f>
        <v>#REF!</v>
      </c>
    </row>
    <row r="86" spans="1:13" x14ac:dyDescent="0.25">
      <c r="A86" s="4" t="s">
        <v>257</v>
      </c>
      <c r="B86" s="4" t="s">
        <v>26</v>
      </c>
      <c r="C86" s="4" t="s">
        <v>258</v>
      </c>
      <c r="D86" s="5" t="e">
        <f>#REF!</f>
        <v>#REF!</v>
      </c>
      <c r="E86" s="4" t="s">
        <v>56</v>
      </c>
      <c r="F86" s="6">
        <v>6.77</v>
      </c>
      <c r="G86" s="6" t="e">
        <f>#REF!</f>
        <v>#REF!</v>
      </c>
      <c r="H86" s="7">
        <v>26.23</v>
      </c>
      <c r="I86" s="7">
        <f t="shared" si="17"/>
        <v>32.5</v>
      </c>
      <c r="J86" s="7">
        <f t="shared" si="18"/>
        <v>220.03</v>
      </c>
      <c r="K86" s="47" t="e">
        <f t="shared" si="19"/>
        <v>#REF!</v>
      </c>
      <c r="L86" s="47" t="e">
        <f t="shared" si="20"/>
        <v>#REF!</v>
      </c>
      <c r="M86" s="48" t="e">
        <f>#REF!</f>
        <v>#REF!</v>
      </c>
    </row>
    <row r="87" spans="1:13" x14ac:dyDescent="0.25">
      <c r="A87" s="4" t="s">
        <v>260</v>
      </c>
      <c r="B87" s="4" t="s">
        <v>26</v>
      </c>
      <c r="C87" s="4" t="s">
        <v>261</v>
      </c>
      <c r="D87" s="5" t="e">
        <f>#REF!</f>
        <v>#REF!</v>
      </c>
      <c r="E87" s="4" t="s">
        <v>56</v>
      </c>
      <c r="F87" s="6">
        <v>63.569999999999986</v>
      </c>
      <c r="G87" s="6" t="e">
        <f>#REF!</f>
        <v>#REF!</v>
      </c>
      <c r="H87" s="7">
        <v>32.99</v>
      </c>
      <c r="I87" s="7">
        <f t="shared" si="17"/>
        <v>40.869999999999997</v>
      </c>
      <c r="J87" s="7">
        <f t="shared" si="18"/>
        <v>2598.11</v>
      </c>
      <c r="K87" s="47" t="e">
        <f t="shared" si="19"/>
        <v>#REF!</v>
      </c>
      <c r="L87" s="47" t="e">
        <f t="shared" si="20"/>
        <v>#REF!</v>
      </c>
      <c r="M87" s="48" t="e">
        <f>#REF!</f>
        <v>#REF!</v>
      </c>
    </row>
    <row r="88" spans="1:13" x14ac:dyDescent="0.25">
      <c r="A88" s="4" t="s">
        <v>263</v>
      </c>
      <c r="B88" s="4" t="s">
        <v>26</v>
      </c>
      <c r="C88" s="4" t="s">
        <v>264</v>
      </c>
      <c r="D88" s="5" t="e">
        <f>#REF!</f>
        <v>#REF!</v>
      </c>
      <c r="E88" s="4" t="s">
        <v>56</v>
      </c>
      <c r="F88" s="6">
        <v>8.8899999999999988</v>
      </c>
      <c r="G88" s="6" t="e">
        <f>#REF!</f>
        <v>#REF!</v>
      </c>
      <c r="H88" s="7">
        <v>51.06</v>
      </c>
      <c r="I88" s="7">
        <f t="shared" si="17"/>
        <v>63.26</v>
      </c>
      <c r="J88" s="7">
        <f t="shared" si="18"/>
        <v>562.38</v>
      </c>
      <c r="K88" s="47" t="e">
        <f t="shared" si="19"/>
        <v>#REF!</v>
      </c>
      <c r="L88" s="47" t="e">
        <f t="shared" si="20"/>
        <v>#REF!</v>
      </c>
      <c r="M88" s="48" t="e">
        <f>#REF!</f>
        <v>#REF!</v>
      </c>
    </row>
    <row r="89" spans="1:13" x14ac:dyDescent="0.25">
      <c r="A89" s="4" t="s">
        <v>266</v>
      </c>
      <c r="B89" s="4" t="s">
        <v>26</v>
      </c>
      <c r="C89" s="4" t="s">
        <v>267</v>
      </c>
      <c r="D89" s="5" t="e">
        <f>#REF!</f>
        <v>#REF!</v>
      </c>
      <c r="E89" s="4" t="s">
        <v>56</v>
      </c>
      <c r="F89" s="6">
        <v>43.78</v>
      </c>
      <c r="G89" s="6" t="e">
        <f>#REF!</f>
        <v>#REF!</v>
      </c>
      <c r="H89" s="7">
        <v>57.25</v>
      </c>
      <c r="I89" s="7">
        <f t="shared" si="17"/>
        <v>70.930000000000007</v>
      </c>
      <c r="J89" s="7">
        <f t="shared" si="18"/>
        <v>3105.32</v>
      </c>
      <c r="K89" s="47" t="e">
        <f t="shared" si="19"/>
        <v>#REF!</v>
      </c>
      <c r="L89" s="47" t="e">
        <f t="shared" si="20"/>
        <v>#REF!</v>
      </c>
      <c r="M89" s="48" t="e">
        <f>#REF!</f>
        <v>#REF!</v>
      </c>
    </row>
    <row r="90" spans="1:13" x14ac:dyDescent="0.25">
      <c r="A90" s="4" t="s">
        <v>269</v>
      </c>
      <c r="B90" s="4" t="s">
        <v>26</v>
      </c>
      <c r="C90" s="4" t="s">
        <v>270</v>
      </c>
      <c r="D90" s="5" t="e">
        <f>#REF!</f>
        <v>#REF!</v>
      </c>
      <c r="E90" s="4" t="s">
        <v>140</v>
      </c>
      <c r="F90" s="6">
        <v>11</v>
      </c>
      <c r="G90" s="6" t="e">
        <f>#REF!</f>
        <v>#REF!</v>
      </c>
      <c r="H90" s="7">
        <v>59.15</v>
      </c>
      <c r="I90" s="7">
        <f t="shared" si="17"/>
        <v>73.290000000000006</v>
      </c>
      <c r="J90" s="7">
        <f t="shared" si="18"/>
        <v>806.19</v>
      </c>
      <c r="K90" s="47" t="e">
        <f t="shared" si="19"/>
        <v>#REF!</v>
      </c>
      <c r="L90" s="47" t="e">
        <f t="shared" si="20"/>
        <v>#REF!</v>
      </c>
      <c r="M90" s="48" t="e">
        <f>#REF!</f>
        <v>#REF!</v>
      </c>
    </row>
    <row r="91" spans="1:13" x14ac:dyDescent="0.25">
      <c r="A91" s="4" t="s">
        <v>272</v>
      </c>
      <c r="B91" s="4" t="s">
        <v>26</v>
      </c>
      <c r="C91" s="4" t="s">
        <v>273</v>
      </c>
      <c r="D91" s="5" t="e">
        <f>#REF!</f>
        <v>#REF!</v>
      </c>
      <c r="E91" s="4" t="s">
        <v>140</v>
      </c>
      <c r="F91" s="6">
        <v>5</v>
      </c>
      <c r="G91" s="6" t="e">
        <f>#REF!</f>
        <v>#REF!</v>
      </c>
      <c r="H91" s="7">
        <v>312.31</v>
      </c>
      <c r="I91" s="7">
        <f t="shared" si="17"/>
        <v>386.95</v>
      </c>
      <c r="J91" s="7">
        <f t="shared" si="18"/>
        <v>1934.75</v>
      </c>
      <c r="K91" s="47" t="e">
        <f t="shared" si="19"/>
        <v>#REF!</v>
      </c>
      <c r="L91" s="47" t="e">
        <f t="shared" si="20"/>
        <v>#REF!</v>
      </c>
      <c r="M91" s="48" t="e">
        <f>#REF!</f>
        <v>#REF!</v>
      </c>
    </row>
    <row r="92" spans="1:13" x14ac:dyDescent="0.25">
      <c r="A92" s="4" t="s">
        <v>275</v>
      </c>
      <c r="B92" s="4" t="s">
        <v>26</v>
      </c>
      <c r="C92" s="4" t="s">
        <v>276</v>
      </c>
      <c r="D92" s="5" t="e">
        <f>#REF!</f>
        <v>#REF!</v>
      </c>
      <c r="E92" s="4" t="s">
        <v>140</v>
      </c>
      <c r="F92" s="6">
        <v>1</v>
      </c>
      <c r="G92" s="6" t="e">
        <f>#REF!</f>
        <v>#REF!</v>
      </c>
      <c r="H92" s="7">
        <v>338.8</v>
      </c>
      <c r="I92" s="7">
        <f t="shared" si="17"/>
        <v>419.77</v>
      </c>
      <c r="J92" s="7">
        <f t="shared" si="18"/>
        <v>419.77</v>
      </c>
      <c r="K92" s="47" t="e">
        <f t="shared" si="19"/>
        <v>#REF!</v>
      </c>
      <c r="L92" s="47" t="e">
        <f t="shared" si="20"/>
        <v>#REF!</v>
      </c>
      <c r="M92" s="48" t="e">
        <f>#REF!</f>
        <v>#REF!</v>
      </c>
    </row>
    <row r="93" spans="1:13" s="55" customFormat="1" x14ac:dyDescent="0.25">
      <c r="A93" s="49" t="s">
        <v>278</v>
      </c>
      <c r="B93" s="49"/>
      <c r="C93" s="50"/>
      <c r="D93" s="51" t="s">
        <v>279</v>
      </c>
      <c r="E93" s="50" t="s">
        <v>4</v>
      </c>
      <c r="F93" s="52"/>
      <c r="G93" s="54"/>
      <c r="H93" s="53"/>
      <c r="I93" s="53"/>
      <c r="J93" s="53">
        <f>SUM(J94:J116)</f>
        <v>13463.499999999998</v>
      </c>
      <c r="K93" s="54"/>
      <c r="L93" s="54"/>
      <c r="M93" s="54"/>
    </row>
    <row r="94" spans="1:13" x14ac:dyDescent="0.25">
      <c r="A94" s="4" t="s">
        <v>280</v>
      </c>
      <c r="B94" s="4" t="s">
        <v>26</v>
      </c>
      <c r="C94" s="4" t="s">
        <v>281</v>
      </c>
      <c r="D94" s="5" t="e">
        <f>#REF!</f>
        <v>#REF!</v>
      </c>
      <c r="E94" s="4" t="s">
        <v>140</v>
      </c>
      <c r="F94" s="6">
        <v>1</v>
      </c>
      <c r="G94" s="6" t="e">
        <f>#REF!</f>
        <v>#REF!</v>
      </c>
      <c r="H94" s="7">
        <v>1167.3</v>
      </c>
      <c r="I94" s="7">
        <f t="shared" ref="I94:I120" si="21">ROUND(H94*(1+$B$2),2)</f>
        <v>1446.28</v>
      </c>
      <c r="J94" s="7">
        <f t="shared" ref="J94:J120" si="22">ROUND(I94*F94,2)</f>
        <v>1446.28</v>
      </c>
      <c r="K94" s="47" t="e">
        <f t="shared" ref="K94:K116" si="23">ROUND(M94*$K$125,2)</f>
        <v>#REF!</v>
      </c>
      <c r="L94" s="47" t="e">
        <f t="shared" ref="L94:L116" si="24">ROUND(M94*$L$125,2)</f>
        <v>#REF!</v>
      </c>
      <c r="M94" s="48" t="e">
        <f>#REF!</f>
        <v>#REF!</v>
      </c>
    </row>
    <row r="95" spans="1:13" x14ac:dyDescent="0.25">
      <c r="A95" s="4" t="s">
        <v>283</v>
      </c>
      <c r="B95" s="4" t="s">
        <v>26</v>
      </c>
      <c r="C95" s="4" t="s">
        <v>284</v>
      </c>
      <c r="D95" s="5" t="e">
        <f>#REF!</f>
        <v>#REF!</v>
      </c>
      <c r="E95" s="4" t="s">
        <v>140</v>
      </c>
      <c r="F95" s="6">
        <v>1</v>
      </c>
      <c r="G95" s="6" t="e">
        <f>#REF!</f>
        <v>#REF!</v>
      </c>
      <c r="H95" s="7">
        <v>44.57</v>
      </c>
      <c r="I95" s="7">
        <f t="shared" si="21"/>
        <v>55.22</v>
      </c>
      <c r="J95" s="7">
        <f t="shared" si="22"/>
        <v>55.22</v>
      </c>
      <c r="K95" s="47" t="e">
        <f t="shared" si="23"/>
        <v>#REF!</v>
      </c>
      <c r="L95" s="47" t="e">
        <f t="shared" si="24"/>
        <v>#REF!</v>
      </c>
      <c r="M95" s="48" t="e">
        <f>#REF!</f>
        <v>#REF!</v>
      </c>
    </row>
    <row r="96" spans="1:13" x14ac:dyDescent="0.25">
      <c r="A96" s="4" t="s">
        <v>286</v>
      </c>
      <c r="B96" s="4" t="s">
        <v>26</v>
      </c>
      <c r="C96" s="4" t="s">
        <v>287</v>
      </c>
      <c r="D96" s="5" t="e">
        <f>#REF!</f>
        <v>#REF!</v>
      </c>
      <c r="E96" s="4" t="s">
        <v>140</v>
      </c>
      <c r="F96" s="6">
        <v>1</v>
      </c>
      <c r="G96" s="6" t="e">
        <f>#REF!</f>
        <v>#REF!</v>
      </c>
      <c r="H96" s="7">
        <v>239.99</v>
      </c>
      <c r="I96" s="7">
        <f t="shared" si="21"/>
        <v>297.35000000000002</v>
      </c>
      <c r="J96" s="7">
        <f t="shared" si="22"/>
        <v>297.35000000000002</v>
      </c>
      <c r="K96" s="47" t="e">
        <f t="shared" si="23"/>
        <v>#REF!</v>
      </c>
      <c r="L96" s="47" t="e">
        <f t="shared" si="24"/>
        <v>#REF!</v>
      </c>
      <c r="M96" s="48" t="e">
        <f>#REF!</f>
        <v>#REF!</v>
      </c>
    </row>
    <row r="97" spans="1:13" x14ac:dyDescent="0.25">
      <c r="A97" s="4" t="s">
        <v>289</v>
      </c>
      <c r="B97" s="4" t="s">
        <v>26</v>
      </c>
      <c r="C97" s="4" t="s">
        <v>290</v>
      </c>
      <c r="D97" s="5" t="e">
        <f>#REF!</f>
        <v>#REF!</v>
      </c>
      <c r="E97" s="4" t="s">
        <v>140</v>
      </c>
      <c r="F97" s="6">
        <v>1</v>
      </c>
      <c r="G97" s="6" t="e">
        <f>#REF!</f>
        <v>#REF!</v>
      </c>
      <c r="H97" s="7">
        <v>142.04</v>
      </c>
      <c r="I97" s="7">
        <f t="shared" si="21"/>
        <v>175.99</v>
      </c>
      <c r="J97" s="7">
        <f t="shared" si="22"/>
        <v>175.99</v>
      </c>
      <c r="K97" s="47" t="e">
        <f t="shared" si="23"/>
        <v>#REF!</v>
      </c>
      <c r="L97" s="47" t="e">
        <f t="shared" si="24"/>
        <v>#REF!</v>
      </c>
      <c r="M97" s="48" t="e">
        <f>#REF!</f>
        <v>#REF!</v>
      </c>
    </row>
    <row r="98" spans="1:13" x14ac:dyDescent="0.25">
      <c r="A98" s="4" t="s">
        <v>292</v>
      </c>
      <c r="B98" s="4" t="s">
        <v>26</v>
      </c>
      <c r="C98" s="4" t="s">
        <v>293</v>
      </c>
      <c r="D98" s="5" t="e">
        <f>#REF!</f>
        <v>#REF!</v>
      </c>
      <c r="E98" s="4" t="s">
        <v>56</v>
      </c>
      <c r="F98" s="6">
        <v>272.77999999999997</v>
      </c>
      <c r="G98" s="6" t="e">
        <f>#REF!</f>
        <v>#REF!</v>
      </c>
      <c r="H98" s="7">
        <v>6.94</v>
      </c>
      <c r="I98" s="7">
        <f t="shared" si="21"/>
        <v>8.6</v>
      </c>
      <c r="J98" s="7">
        <f t="shared" si="22"/>
        <v>2345.91</v>
      </c>
      <c r="K98" s="47" t="e">
        <f t="shared" si="23"/>
        <v>#REF!</v>
      </c>
      <c r="L98" s="47" t="e">
        <f t="shared" si="24"/>
        <v>#REF!</v>
      </c>
      <c r="M98" s="48" t="e">
        <f>#REF!</f>
        <v>#REF!</v>
      </c>
    </row>
    <row r="99" spans="1:13" x14ac:dyDescent="0.25">
      <c r="A99" s="4" t="s">
        <v>295</v>
      </c>
      <c r="B99" s="4" t="s">
        <v>26</v>
      </c>
      <c r="C99" s="4" t="s">
        <v>296</v>
      </c>
      <c r="D99" s="5" t="e">
        <f>#REF!</f>
        <v>#REF!</v>
      </c>
      <c r="E99" s="4" t="s">
        <v>140</v>
      </c>
      <c r="F99" s="6">
        <v>1</v>
      </c>
      <c r="G99" s="6" t="e">
        <f>#REF!</f>
        <v>#REF!</v>
      </c>
      <c r="H99" s="7">
        <v>412.25</v>
      </c>
      <c r="I99" s="7">
        <f t="shared" si="21"/>
        <v>510.78</v>
      </c>
      <c r="J99" s="7">
        <f t="shared" si="22"/>
        <v>510.78</v>
      </c>
      <c r="K99" s="47" t="e">
        <f t="shared" si="23"/>
        <v>#REF!</v>
      </c>
      <c r="L99" s="47" t="e">
        <f t="shared" si="24"/>
        <v>#REF!</v>
      </c>
      <c r="M99" s="48" t="e">
        <f>#REF!</f>
        <v>#REF!</v>
      </c>
    </row>
    <row r="100" spans="1:13" x14ac:dyDescent="0.25">
      <c r="A100" s="4" t="s">
        <v>298</v>
      </c>
      <c r="B100" s="4" t="s">
        <v>26</v>
      </c>
      <c r="C100" s="4" t="s">
        <v>299</v>
      </c>
      <c r="D100" s="5" t="e">
        <f>#REF!</f>
        <v>#REF!</v>
      </c>
      <c r="E100" s="4" t="s">
        <v>140</v>
      </c>
      <c r="F100" s="6">
        <v>3</v>
      </c>
      <c r="G100" s="6" t="e">
        <f>#REF!</f>
        <v>#REF!</v>
      </c>
      <c r="H100" s="7">
        <v>124.85</v>
      </c>
      <c r="I100" s="7">
        <f t="shared" si="21"/>
        <v>154.69</v>
      </c>
      <c r="J100" s="7">
        <f t="shared" si="22"/>
        <v>464.07</v>
      </c>
      <c r="K100" s="47" t="e">
        <f t="shared" si="23"/>
        <v>#REF!</v>
      </c>
      <c r="L100" s="47" t="e">
        <f t="shared" si="24"/>
        <v>#REF!</v>
      </c>
      <c r="M100" s="48" t="e">
        <f>#REF!</f>
        <v>#REF!</v>
      </c>
    </row>
    <row r="101" spans="1:13" x14ac:dyDescent="0.25">
      <c r="A101" s="4" t="s">
        <v>301</v>
      </c>
      <c r="B101" s="4" t="s">
        <v>26</v>
      </c>
      <c r="C101" s="4" t="s">
        <v>302</v>
      </c>
      <c r="D101" s="5" t="e">
        <f>#REF!</f>
        <v>#REF!</v>
      </c>
      <c r="E101" s="4" t="s">
        <v>140</v>
      </c>
      <c r="F101" s="6">
        <v>7</v>
      </c>
      <c r="G101" s="6" t="e">
        <f>#REF!</f>
        <v>#REF!</v>
      </c>
      <c r="H101" s="7">
        <v>30.96</v>
      </c>
      <c r="I101" s="7">
        <f t="shared" si="21"/>
        <v>38.36</v>
      </c>
      <c r="J101" s="7">
        <f t="shared" si="22"/>
        <v>268.52</v>
      </c>
      <c r="K101" s="47" t="e">
        <f t="shared" si="23"/>
        <v>#REF!</v>
      </c>
      <c r="L101" s="47" t="e">
        <f t="shared" si="24"/>
        <v>#REF!</v>
      </c>
      <c r="M101" s="48" t="e">
        <f>#REF!</f>
        <v>#REF!</v>
      </c>
    </row>
    <row r="102" spans="1:13" x14ac:dyDescent="0.25">
      <c r="A102" s="4" t="s">
        <v>304</v>
      </c>
      <c r="B102" s="4" t="s">
        <v>26</v>
      </c>
      <c r="C102" s="4" t="s">
        <v>305</v>
      </c>
      <c r="D102" s="5" t="e">
        <f>#REF!</f>
        <v>#REF!</v>
      </c>
      <c r="E102" s="4" t="s">
        <v>56</v>
      </c>
      <c r="F102" s="6">
        <v>703.2</v>
      </c>
      <c r="G102" s="6" t="e">
        <f>#REF!</f>
        <v>#REF!</v>
      </c>
      <c r="H102" s="7">
        <v>2.6</v>
      </c>
      <c r="I102" s="7">
        <f t="shared" si="21"/>
        <v>3.22</v>
      </c>
      <c r="J102" s="7">
        <f t="shared" si="22"/>
        <v>2264.3000000000002</v>
      </c>
      <c r="K102" s="47" t="e">
        <f t="shared" si="23"/>
        <v>#REF!</v>
      </c>
      <c r="L102" s="47" t="e">
        <f t="shared" si="24"/>
        <v>#REF!</v>
      </c>
      <c r="M102" s="48" t="e">
        <f>#REF!</f>
        <v>#REF!</v>
      </c>
    </row>
    <row r="103" spans="1:13" x14ac:dyDescent="0.25">
      <c r="A103" s="4" t="s">
        <v>307</v>
      </c>
      <c r="B103" s="4" t="s">
        <v>26</v>
      </c>
      <c r="C103" s="4" t="s">
        <v>308</v>
      </c>
      <c r="D103" s="5" t="e">
        <f>#REF!</f>
        <v>#REF!</v>
      </c>
      <c r="E103" s="4" t="s">
        <v>56</v>
      </c>
      <c r="F103" s="6">
        <v>21.88</v>
      </c>
      <c r="G103" s="6" t="e">
        <f>#REF!</f>
        <v>#REF!</v>
      </c>
      <c r="H103" s="7">
        <v>3.98</v>
      </c>
      <c r="I103" s="7">
        <f t="shared" si="21"/>
        <v>4.93</v>
      </c>
      <c r="J103" s="7">
        <f t="shared" si="22"/>
        <v>107.87</v>
      </c>
      <c r="K103" s="47" t="e">
        <f t="shared" si="23"/>
        <v>#REF!</v>
      </c>
      <c r="L103" s="47" t="e">
        <f t="shared" si="24"/>
        <v>#REF!</v>
      </c>
      <c r="M103" s="48" t="e">
        <f>#REF!</f>
        <v>#REF!</v>
      </c>
    </row>
    <row r="104" spans="1:13" x14ac:dyDescent="0.25">
      <c r="A104" s="4" t="s">
        <v>310</v>
      </c>
      <c r="B104" s="4" t="s">
        <v>26</v>
      </c>
      <c r="C104" s="4" t="s">
        <v>311</v>
      </c>
      <c r="D104" s="5" t="e">
        <f>#REF!</f>
        <v>#REF!</v>
      </c>
      <c r="E104" s="4" t="s">
        <v>56</v>
      </c>
      <c r="F104" s="6">
        <v>107.94</v>
      </c>
      <c r="G104" s="6" t="e">
        <f>#REF!</f>
        <v>#REF!</v>
      </c>
      <c r="H104" s="7">
        <v>5.66</v>
      </c>
      <c r="I104" s="7">
        <f t="shared" si="21"/>
        <v>7.01</v>
      </c>
      <c r="J104" s="7">
        <f t="shared" si="22"/>
        <v>756.66</v>
      </c>
      <c r="K104" s="47" t="e">
        <f t="shared" si="23"/>
        <v>#REF!</v>
      </c>
      <c r="L104" s="47" t="e">
        <f t="shared" si="24"/>
        <v>#REF!</v>
      </c>
      <c r="M104" s="48" t="e">
        <f>#REF!</f>
        <v>#REF!</v>
      </c>
    </row>
    <row r="105" spans="1:13" x14ac:dyDescent="0.25">
      <c r="A105" s="4" t="s">
        <v>313</v>
      </c>
      <c r="B105" s="4" t="s">
        <v>26</v>
      </c>
      <c r="C105" s="4" t="s">
        <v>314</v>
      </c>
      <c r="D105" s="5" t="e">
        <f>#REF!</f>
        <v>#REF!</v>
      </c>
      <c r="E105" s="4" t="s">
        <v>56</v>
      </c>
      <c r="F105" s="6">
        <v>239.01</v>
      </c>
      <c r="G105" s="6" t="e">
        <f>#REF!</f>
        <v>#REF!</v>
      </c>
      <c r="H105" s="7">
        <v>8.02</v>
      </c>
      <c r="I105" s="7">
        <f t="shared" si="21"/>
        <v>9.94</v>
      </c>
      <c r="J105" s="7">
        <f t="shared" si="22"/>
        <v>2375.7600000000002</v>
      </c>
      <c r="K105" s="47" t="e">
        <f t="shared" si="23"/>
        <v>#REF!</v>
      </c>
      <c r="L105" s="47" t="e">
        <f t="shared" si="24"/>
        <v>#REF!</v>
      </c>
      <c r="M105" s="48" t="e">
        <f>#REF!</f>
        <v>#REF!</v>
      </c>
    </row>
    <row r="106" spans="1:13" x14ac:dyDescent="0.25">
      <c r="A106" s="4" t="s">
        <v>316</v>
      </c>
      <c r="B106" s="4" t="s">
        <v>26</v>
      </c>
      <c r="C106" s="4" t="s">
        <v>317</v>
      </c>
      <c r="D106" s="5" t="e">
        <f>#REF!</f>
        <v>#REF!</v>
      </c>
      <c r="E106" s="4" t="s">
        <v>140</v>
      </c>
      <c r="F106" s="6">
        <v>35</v>
      </c>
      <c r="G106" s="6" t="e">
        <f>#REF!</f>
        <v>#REF!</v>
      </c>
      <c r="H106" s="7">
        <v>11.8</v>
      </c>
      <c r="I106" s="7">
        <f t="shared" si="21"/>
        <v>14.62</v>
      </c>
      <c r="J106" s="7">
        <f t="shared" si="22"/>
        <v>511.7</v>
      </c>
      <c r="K106" s="47" t="e">
        <f t="shared" si="23"/>
        <v>#REF!</v>
      </c>
      <c r="L106" s="47" t="e">
        <f t="shared" si="24"/>
        <v>#REF!</v>
      </c>
      <c r="M106" s="48" t="e">
        <f>#REF!</f>
        <v>#REF!</v>
      </c>
    </row>
    <row r="107" spans="1:13" x14ac:dyDescent="0.25">
      <c r="A107" s="4" t="s">
        <v>319</v>
      </c>
      <c r="B107" s="4" t="s">
        <v>26</v>
      </c>
      <c r="C107" s="4" t="s">
        <v>320</v>
      </c>
      <c r="D107" s="5" t="e">
        <f>#REF!</f>
        <v>#REF!</v>
      </c>
      <c r="E107" s="4" t="s">
        <v>140</v>
      </c>
      <c r="F107" s="6">
        <v>26</v>
      </c>
      <c r="G107" s="6" t="e">
        <f>#REF!</f>
        <v>#REF!</v>
      </c>
      <c r="H107" s="7">
        <v>14.61</v>
      </c>
      <c r="I107" s="7">
        <f t="shared" si="21"/>
        <v>18.100000000000001</v>
      </c>
      <c r="J107" s="7">
        <f t="shared" si="22"/>
        <v>470.6</v>
      </c>
      <c r="K107" s="47" t="e">
        <f t="shared" si="23"/>
        <v>#REF!</v>
      </c>
      <c r="L107" s="47" t="e">
        <f t="shared" si="24"/>
        <v>#REF!</v>
      </c>
      <c r="M107" s="48" t="e">
        <f>#REF!</f>
        <v>#REF!</v>
      </c>
    </row>
    <row r="108" spans="1:13" x14ac:dyDescent="0.25">
      <c r="A108" s="4" t="s">
        <v>322</v>
      </c>
      <c r="B108" s="4" t="s">
        <v>26</v>
      </c>
      <c r="C108" s="4" t="s">
        <v>323</v>
      </c>
      <c r="D108" s="5" t="e">
        <f>#REF!</f>
        <v>#REF!</v>
      </c>
      <c r="E108" s="4" t="s">
        <v>144</v>
      </c>
      <c r="F108" s="6">
        <v>8</v>
      </c>
      <c r="G108" s="6" t="e">
        <f>#REF!</f>
        <v>#REF!</v>
      </c>
      <c r="H108" s="7">
        <v>19.14</v>
      </c>
      <c r="I108" s="7">
        <f t="shared" si="21"/>
        <v>23.71</v>
      </c>
      <c r="J108" s="7">
        <f t="shared" si="22"/>
        <v>189.68</v>
      </c>
      <c r="K108" s="47" t="e">
        <f t="shared" si="23"/>
        <v>#REF!</v>
      </c>
      <c r="L108" s="47" t="e">
        <f t="shared" si="24"/>
        <v>#REF!</v>
      </c>
      <c r="M108" s="48" t="e">
        <f>#REF!</f>
        <v>#REF!</v>
      </c>
    </row>
    <row r="109" spans="1:13" x14ac:dyDescent="0.25">
      <c r="A109" s="4" t="s">
        <v>325</v>
      </c>
      <c r="B109" s="4" t="s">
        <v>26</v>
      </c>
      <c r="C109" s="4" t="s">
        <v>326</v>
      </c>
      <c r="D109" s="5" t="e">
        <f>#REF!</f>
        <v>#REF!</v>
      </c>
      <c r="E109" s="4" t="s">
        <v>144</v>
      </c>
      <c r="F109" s="6">
        <v>2</v>
      </c>
      <c r="G109" s="6" t="e">
        <f>#REF!</f>
        <v>#REF!</v>
      </c>
      <c r="H109" s="7">
        <v>19.03</v>
      </c>
      <c r="I109" s="7">
        <f t="shared" si="21"/>
        <v>23.58</v>
      </c>
      <c r="J109" s="7">
        <f t="shared" si="22"/>
        <v>47.16</v>
      </c>
      <c r="K109" s="47" t="e">
        <f t="shared" si="23"/>
        <v>#REF!</v>
      </c>
      <c r="L109" s="47" t="e">
        <f t="shared" si="24"/>
        <v>#REF!</v>
      </c>
      <c r="M109" s="48" t="e">
        <f>#REF!</f>
        <v>#REF!</v>
      </c>
    </row>
    <row r="110" spans="1:13" x14ac:dyDescent="0.25">
      <c r="A110" s="4" t="s">
        <v>328</v>
      </c>
      <c r="B110" s="4" t="s">
        <v>26</v>
      </c>
      <c r="C110" s="4" t="s">
        <v>329</v>
      </c>
      <c r="D110" s="5" t="e">
        <f>#REF!</f>
        <v>#REF!</v>
      </c>
      <c r="E110" s="4" t="s">
        <v>144</v>
      </c>
      <c r="F110" s="6">
        <v>1</v>
      </c>
      <c r="G110" s="6" t="e">
        <f>#REF!</f>
        <v>#REF!</v>
      </c>
      <c r="H110" s="7">
        <v>27.49</v>
      </c>
      <c r="I110" s="7">
        <f t="shared" si="21"/>
        <v>34.06</v>
      </c>
      <c r="J110" s="7">
        <f t="shared" si="22"/>
        <v>34.06</v>
      </c>
      <c r="K110" s="47" t="e">
        <f t="shared" si="23"/>
        <v>#REF!</v>
      </c>
      <c r="L110" s="47" t="e">
        <f t="shared" si="24"/>
        <v>#REF!</v>
      </c>
      <c r="M110" s="48" t="e">
        <f>#REF!</f>
        <v>#REF!</v>
      </c>
    </row>
    <row r="111" spans="1:13" x14ac:dyDescent="0.25">
      <c r="A111" s="4" t="s">
        <v>331</v>
      </c>
      <c r="B111" s="4" t="s">
        <v>26</v>
      </c>
      <c r="C111" s="4" t="s">
        <v>332</v>
      </c>
      <c r="D111" s="5" t="e">
        <f>#REF!</f>
        <v>#REF!</v>
      </c>
      <c r="E111" s="4" t="s">
        <v>144</v>
      </c>
      <c r="F111" s="6">
        <v>1</v>
      </c>
      <c r="G111" s="6" t="e">
        <f>#REF!</f>
        <v>#REF!</v>
      </c>
      <c r="H111" s="7">
        <v>23.85</v>
      </c>
      <c r="I111" s="7">
        <f t="shared" si="21"/>
        <v>29.55</v>
      </c>
      <c r="J111" s="7">
        <f t="shared" si="22"/>
        <v>29.55</v>
      </c>
      <c r="K111" s="47" t="e">
        <f t="shared" si="23"/>
        <v>#REF!</v>
      </c>
      <c r="L111" s="47" t="e">
        <f t="shared" si="24"/>
        <v>#REF!</v>
      </c>
      <c r="M111" s="48" t="e">
        <f>#REF!</f>
        <v>#REF!</v>
      </c>
    </row>
    <row r="112" spans="1:13" x14ac:dyDescent="0.25">
      <c r="A112" s="4" t="s">
        <v>334</v>
      </c>
      <c r="B112" s="4" t="s">
        <v>26</v>
      </c>
      <c r="C112" s="4" t="s">
        <v>335</v>
      </c>
      <c r="D112" s="5" t="e">
        <f>#REF!</f>
        <v>#REF!</v>
      </c>
      <c r="E112" s="4" t="s">
        <v>144</v>
      </c>
      <c r="F112" s="6">
        <v>10</v>
      </c>
      <c r="G112" s="6" t="e">
        <f>#REF!</f>
        <v>#REF!</v>
      </c>
      <c r="H112" s="7">
        <v>19.559999999999999</v>
      </c>
      <c r="I112" s="7">
        <f t="shared" si="21"/>
        <v>24.23</v>
      </c>
      <c r="J112" s="7">
        <f t="shared" si="22"/>
        <v>242.3</v>
      </c>
      <c r="K112" s="47" t="e">
        <f t="shared" si="23"/>
        <v>#REF!</v>
      </c>
      <c r="L112" s="47" t="e">
        <f t="shared" si="24"/>
        <v>#REF!</v>
      </c>
      <c r="M112" s="48" t="e">
        <f>#REF!</f>
        <v>#REF!</v>
      </c>
    </row>
    <row r="113" spans="1:13" x14ac:dyDescent="0.25">
      <c r="A113" s="4" t="s">
        <v>337</v>
      </c>
      <c r="B113" s="4" t="s">
        <v>26</v>
      </c>
      <c r="C113" s="4" t="s">
        <v>338</v>
      </c>
      <c r="D113" s="5" t="e">
        <f>#REF!</f>
        <v>#REF!</v>
      </c>
      <c r="E113" s="4" t="s">
        <v>144</v>
      </c>
      <c r="F113" s="6">
        <v>4</v>
      </c>
      <c r="G113" s="6" t="e">
        <f>#REF!</f>
        <v>#REF!</v>
      </c>
      <c r="H113" s="7">
        <v>24.49</v>
      </c>
      <c r="I113" s="7">
        <f t="shared" si="21"/>
        <v>30.34</v>
      </c>
      <c r="J113" s="7">
        <f t="shared" si="22"/>
        <v>121.36</v>
      </c>
      <c r="K113" s="47" t="e">
        <f t="shared" si="23"/>
        <v>#REF!</v>
      </c>
      <c r="L113" s="47" t="e">
        <f t="shared" si="24"/>
        <v>#REF!</v>
      </c>
      <c r="M113" s="48" t="e">
        <f>#REF!</f>
        <v>#REF!</v>
      </c>
    </row>
    <row r="114" spans="1:13" x14ac:dyDescent="0.25">
      <c r="A114" s="4" t="s">
        <v>340</v>
      </c>
      <c r="B114" s="4" t="s">
        <v>26</v>
      </c>
      <c r="C114" s="4" t="s">
        <v>341</v>
      </c>
      <c r="D114" s="5" t="e">
        <f>#REF!</f>
        <v>#REF!</v>
      </c>
      <c r="E114" s="4" t="s">
        <v>140</v>
      </c>
      <c r="F114" s="6">
        <v>9</v>
      </c>
      <c r="G114" s="6" t="e">
        <f>#REF!</f>
        <v>#REF!</v>
      </c>
      <c r="H114" s="7">
        <v>3.81</v>
      </c>
      <c r="I114" s="7">
        <f t="shared" si="21"/>
        <v>4.72</v>
      </c>
      <c r="J114" s="7">
        <f t="shared" si="22"/>
        <v>42.48</v>
      </c>
      <c r="K114" s="47" t="e">
        <f t="shared" si="23"/>
        <v>#REF!</v>
      </c>
      <c r="L114" s="47" t="e">
        <f t="shared" si="24"/>
        <v>#REF!</v>
      </c>
      <c r="M114" s="48" t="e">
        <f>#REF!</f>
        <v>#REF!</v>
      </c>
    </row>
    <row r="115" spans="1:13" x14ac:dyDescent="0.25">
      <c r="A115" s="4" t="s">
        <v>343</v>
      </c>
      <c r="B115" s="4" t="s">
        <v>26</v>
      </c>
      <c r="C115" s="4" t="s">
        <v>344</v>
      </c>
      <c r="D115" s="5" t="e">
        <f>#REF!</f>
        <v>#REF!</v>
      </c>
      <c r="E115" s="4" t="s">
        <v>140</v>
      </c>
      <c r="F115" s="6">
        <v>26</v>
      </c>
      <c r="G115" s="6" t="e">
        <f>#REF!</f>
        <v>#REF!</v>
      </c>
      <c r="H115" s="7">
        <v>8.07</v>
      </c>
      <c r="I115" s="7">
        <f t="shared" si="21"/>
        <v>10</v>
      </c>
      <c r="J115" s="7">
        <f t="shared" si="22"/>
        <v>260</v>
      </c>
      <c r="K115" s="47" t="e">
        <f t="shared" si="23"/>
        <v>#REF!</v>
      </c>
      <c r="L115" s="47" t="e">
        <f t="shared" si="24"/>
        <v>#REF!</v>
      </c>
      <c r="M115" s="48" t="e">
        <f>#REF!</f>
        <v>#REF!</v>
      </c>
    </row>
    <row r="116" spans="1:13" x14ac:dyDescent="0.25">
      <c r="A116" s="4" t="s">
        <v>346</v>
      </c>
      <c r="B116" s="4" t="s">
        <v>26</v>
      </c>
      <c r="C116" s="4" t="s">
        <v>347</v>
      </c>
      <c r="D116" s="5" t="e">
        <f>#REF!</f>
        <v>#REF!</v>
      </c>
      <c r="E116" s="4" t="s">
        <v>140</v>
      </c>
      <c r="F116" s="6">
        <v>26</v>
      </c>
      <c r="G116" s="6" t="e">
        <f>#REF!</f>
        <v>#REF!</v>
      </c>
      <c r="H116" s="7">
        <v>13.84</v>
      </c>
      <c r="I116" s="7">
        <f t="shared" si="21"/>
        <v>17.149999999999999</v>
      </c>
      <c r="J116" s="7">
        <f t="shared" si="22"/>
        <v>445.9</v>
      </c>
      <c r="K116" s="47" t="e">
        <f t="shared" si="23"/>
        <v>#REF!</v>
      </c>
      <c r="L116" s="47" t="e">
        <f t="shared" si="24"/>
        <v>#REF!</v>
      </c>
      <c r="M116" s="48" t="e">
        <f>#REF!</f>
        <v>#REF!</v>
      </c>
    </row>
    <row r="117" spans="1:13" s="55" customFormat="1" x14ac:dyDescent="0.25">
      <c r="A117" s="49" t="s">
        <v>349</v>
      </c>
      <c r="B117" s="49"/>
      <c r="C117" s="50"/>
      <c r="D117" s="51" t="s">
        <v>350</v>
      </c>
      <c r="E117" s="50" t="s">
        <v>4</v>
      </c>
      <c r="F117" s="52"/>
      <c r="G117" s="54"/>
      <c r="H117" s="53"/>
      <c r="I117" s="53"/>
      <c r="J117" s="53">
        <f>SUM(J118:J120)</f>
        <v>1777.8999999999999</v>
      </c>
      <c r="K117" s="54"/>
      <c r="L117" s="54"/>
      <c r="M117" s="54"/>
    </row>
    <row r="118" spans="1:13" x14ac:dyDescent="0.25">
      <c r="A118" s="4" t="s">
        <v>351</v>
      </c>
      <c r="B118" s="4" t="s">
        <v>26</v>
      </c>
      <c r="C118" s="4" t="s">
        <v>352</v>
      </c>
      <c r="D118" s="5" t="e">
        <f>#REF!</f>
        <v>#REF!</v>
      </c>
      <c r="E118" s="4" t="s">
        <v>56</v>
      </c>
      <c r="F118" s="6">
        <v>8.5</v>
      </c>
      <c r="G118" s="6" t="e">
        <f>#REF!</f>
        <v>#REF!</v>
      </c>
      <c r="H118" s="7">
        <v>143.74</v>
      </c>
      <c r="I118" s="7">
        <f t="shared" si="21"/>
        <v>178.09</v>
      </c>
      <c r="J118" s="7">
        <f t="shared" si="22"/>
        <v>1513.77</v>
      </c>
      <c r="K118" s="47" t="e">
        <f>ROUND(M118*$K$125,2)</f>
        <v>#REF!</v>
      </c>
      <c r="L118" s="47" t="e">
        <f>ROUND(M118*$L$125,2)</f>
        <v>#REF!</v>
      </c>
      <c r="M118" s="48" t="e">
        <f>#REF!</f>
        <v>#REF!</v>
      </c>
    </row>
    <row r="119" spans="1:13" x14ac:dyDescent="0.25">
      <c r="A119" s="4" t="s">
        <v>354</v>
      </c>
      <c r="B119" s="4" t="s">
        <v>26</v>
      </c>
      <c r="C119" s="4" t="s">
        <v>110</v>
      </c>
      <c r="D119" s="5" t="e">
        <f>#REF!</f>
        <v>#REF!</v>
      </c>
      <c r="E119" s="4" t="s">
        <v>29</v>
      </c>
      <c r="F119" s="6">
        <v>5.0999999999999996</v>
      </c>
      <c r="G119" s="6" t="e">
        <f>#REF!</f>
        <v>#REF!</v>
      </c>
      <c r="H119" s="7">
        <v>33.25</v>
      </c>
      <c r="I119" s="7">
        <f t="shared" si="21"/>
        <v>41.2</v>
      </c>
      <c r="J119" s="7">
        <f t="shared" si="22"/>
        <v>210.12</v>
      </c>
      <c r="K119" s="47" t="e">
        <f>ROUND(M119*$K$125,2)</f>
        <v>#REF!</v>
      </c>
      <c r="L119" s="47" t="e">
        <f>ROUND(M119*$L$125,2)</f>
        <v>#REF!</v>
      </c>
      <c r="M119" s="48" t="e">
        <f>#REF!</f>
        <v>#REF!</v>
      </c>
    </row>
    <row r="120" spans="1:13" x14ac:dyDescent="0.25">
      <c r="A120" s="4" t="s">
        <v>355</v>
      </c>
      <c r="B120" s="4" t="s">
        <v>26</v>
      </c>
      <c r="C120" s="4" t="s">
        <v>113</v>
      </c>
      <c r="D120" s="5" t="e">
        <f>#REF!</f>
        <v>#REF!</v>
      </c>
      <c r="E120" s="4" t="s">
        <v>29</v>
      </c>
      <c r="F120" s="6">
        <v>5.0999999999999996</v>
      </c>
      <c r="G120" s="6" t="e">
        <f>#REF!</f>
        <v>#REF!</v>
      </c>
      <c r="H120" s="7">
        <v>8.5500000000000007</v>
      </c>
      <c r="I120" s="7">
        <f t="shared" si="21"/>
        <v>10.59</v>
      </c>
      <c r="J120" s="7">
        <f t="shared" si="22"/>
        <v>54.01</v>
      </c>
      <c r="K120" s="47" t="e">
        <f>ROUND(M120*$K$125,2)</f>
        <v>#REF!</v>
      </c>
      <c r="L120" s="47" t="e">
        <f>ROUND(M120*$L$125,2)</f>
        <v>#REF!</v>
      </c>
      <c r="M120" s="48" t="e">
        <f>#REF!</f>
        <v>#REF!</v>
      </c>
    </row>
    <row r="121" spans="1:13" x14ac:dyDescent="0.25">
      <c r="A121" s="23"/>
      <c r="B121" s="24"/>
      <c r="C121" s="24"/>
      <c r="D121" s="25"/>
      <c r="E121" s="24"/>
      <c r="F121" s="26"/>
      <c r="G121" s="24"/>
      <c r="H121" s="27"/>
      <c r="I121" s="27"/>
      <c r="J121" s="28"/>
      <c r="K121" s="43"/>
      <c r="L121" s="43"/>
      <c r="M121" s="44"/>
    </row>
    <row r="122" spans="1:13" ht="21.95" customHeight="1" x14ac:dyDescent="0.25">
      <c r="A122" s="95" t="s">
        <v>361</v>
      </c>
      <c r="B122" s="95"/>
      <c r="C122" s="95"/>
      <c r="D122" s="95"/>
      <c r="E122" s="95"/>
      <c r="F122" s="95"/>
      <c r="G122" s="95"/>
      <c r="H122" s="72"/>
      <c r="I122" s="72"/>
      <c r="J122" s="72"/>
      <c r="K122" s="73" t="e">
        <f>SUM(K7:K120)</f>
        <v>#REF!</v>
      </c>
      <c r="L122" s="73" t="e">
        <f>SUM(L7:L120)</f>
        <v>#REF!</v>
      </c>
      <c r="M122" s="73" t="e">
        <f>SUM(M7:M120)</f>
        <v>#REF!</v>
      </c>
    </row>
    <row r="123" spans="1:13" s="1" customFormat="1" ht="21.95" customHeight="1" x14ac:dyDescent="0.25">
      <c r="A123" s="95" t="s">
        <v>378</v>
      </c>
      <c r="B123" s="95"/>
      <c r="C123" s="95"/>
      <c r="D123" s="95"/>
      <c r="E123" s="95"/>
      <c r="F123" s="95"/>
      <c r="G123" s="95"/>
      <c r="H123" s="81"/>
      <c r="I123" s="81"/>
      <c r="J123" s="81"/>
      <c r="K123" s="83" t="e">
        <f>K122/M122</f>
        <v>#REF!</v>
      </c>
      <c r="L123" s="83" t="e">
        <f>L122/M122</f>
        <v>#REF!</v>
      </c>
      <c r="M123" s="82" t="e">
        <f>M122/M122</f>
        <v>#REF!</v>
      </c>
    </row>
    <row r="124" spans="1:13" x14ac:dyDescent="0.25">
      <c r="I124" s="42" t="e">
        <f>#REF!/#REF!</f>
        <v>#REF!</v>
      </c>
      <c r="J124" s="42" t="e">
        <f>#REF!/#REF!</f>
        <v>#REF!</v>
      </c>
    </row>
    <row r="125" spans="1:13" hidden="1" x14ac:dyDescent="0.25">
      <c r="K125" s="90" t="e">
        <f>300000/M122</f>
        <v>#REF!</v>
      </c>
      <c r="L125" s="89" t="e">
        <f>(M122-300000)/M122</f>
        <v>#REF!</v>
      </c>
    </row>
    <row r="126" spans="1:13" hidden="1" x14ac:dyDescent="0.25">
      <c r="L126" s="91" t="e">
        <f>L125+K125</f>
        <v>#REF!</v>
      </c>
    </row>
    <row r="127" spans="1:13" hidden="1" x14ac:dyDescent="0.25"/>
  </sheetData>
  <sheetProtection sheet="1" objects="1" scenarios="1" selectLockedCells="1" selectUnlockedCells="1"/>
  <mergeCells count="11">
    <mergeCell ref="A123:G123"/>
    <mergeCell ref="K4:L4"/>
    <mergeCell ref="A1:M1"/>
    <mergeCell ref="M4:M5"/>
    <mergeCell ref="A122:G122"/>
    <mergeCell ref="L3:M3"/>
    <mergeCell ref="A4:A5"/>
    <mergeCell ref="D4:D5"/>
    <mergeCell ref="G4:G5"/>
    <mergeCell ref="I4:I5"/>
    <mergeCell ref="J4:J5"/>
  </mergeCells>
  <pageMargins left="0.7" right="0.7" top="0.75" bottom="0.75" header="0.3" footer="0.3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zoomScale="85" zoomScaleNormal="85" workbookViewId="0">
      <selection activeCell="N142" sqref="N142"/>
    </sheetView>
  </sheetViews>
  <sheetFormatPr defaultRowHeight="15" x14ac:dyDescent="0.25"/>
  <cols>
    <col min="1" max="1" width="9.28515625" style="2" bestFit="1" customWidth="1"/>
    <col min="2" max="2" width="9.28515625" style="2" hidden="1" customWidth="1"/>
    <col min="3" max="3" width="9.85546875" style="2" hidden="1" customWidth="1"/>
    <col min="4" max="4" width="47.28515625" style="2" customWidth="1"/>
    <col min="5" max="5" width="9.140625" style="2" hidden="1" customWidth="1"/>
    <col min="6" max="6" width="12.85546875" style="3" hidden="1" customWidth="1"/>
    <col min="7" max="7" width="12.85546875" style="3" customWidth="1"/>
    <col min="8" max="8" width="17" style="2" hidden="1" customWidth="1"/>
    <col min="9" max="9" width="17.42578125" style="2" hidden="1" customWidth="1"/>
    <col min="10" max="10" width="16.140625" style="2" hidden="1" customWidth="1"/>
    <col min="11" max="14" width="20.7109375" style="1" customWidth="1"/>
    <col min="15" max="15" width="20.7109375" style="40" customWidth="1"/>
    <col min="16" max="16384" width="9.140625" style="1"/>
  </cols>
  <sheetData>
    <row r="1" spans="1:15" x14ac:dyDescent="0.25">
      <c r="A1" s="98" t="s">
        <v>365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hidden="1" x14ac:dyDescent="0.25">
      <c r="A2" s="10" t="s">
        <v>6</v>
      </c>
      <c r="B2" s="11">
        <v>0.23899999999999999</v>
      </c>
      <c r="C2" s="10"/>
      <c r="D2" s="12">
        <f>B2</f>
        <v>0.23899999999999999</v>
      </c>
      <c r="E2" s="10"/>
      <c r="F2" s="10"/>
      <c r="G2" s="10"/>
      <c r="H2" s="10"/>
      <c r="I2" s="10"/>
      <c r="J2" s="10"/>
    </row>
    <row r="3" spans="1:15" ht="20.100000000000001" customHeight="1" x14ac:dyDescent="0.25">
      <c r="A3" s="10"/>
      <c r="B3" s="11"/>
      <c r="C3" s="10"/>
      <c r="D3" s="12"/>
      <c r="E3" s="10"/>
      <c r="F3" s="10"/>
      <c r="G3" s="10"/>
      <c r="H3" s="10"/>
      <c r="I3" s="10"/>
      <c r="J3" s="10"/>
      <c r="N3" s="102" t="s">
        <v>375</v>
      </c>
      <c r="O3" s="102"/>
    </row>
    <row r="4" spans="1:15" ht="16.5" customHeight="1" x14ac:dyDescent="0.25">
      <c r="A4" s="103" t="s">
        <v>0</v>
      </c>
      <c r="B4" s="56"/>
      <c r="C4" s="57"/>
      <c r="D4" s="104" t="s">
        <v>33</v>
      </c>
      <c r="E4" s="57"/>
      <c r="F4" s="57"/>
      <c r="G4" s="105" t="str">
        <f>E5</f>
        <v>Unidade</v>
      </c>
      <c r="H4" s="57"/>
      <c r="I4" s="106" t="s">
        <v>37</v>
      </c>
      <c r="J4" s="107" t="s">
        <v>38</v>
      </c>
      <c r="K4" s="96" t="s">
        <v>370</v>
      </c>
      <c r="L4" s="97"/>
      <c r="M4" s="96" t="s">
        <v>371</v>
      </c>
      <c r="N4" s="97"/>
      <c r="O4" s="100" t="s">
        <v>369</v>
      </c>
    </row>
    <row r="5" spans="1:15" x14ac:dyDescent="0.25">
      <c r="A5" s="103"/>
      <c r="B5" s="13" t="s">
        <v>1</v>
      </c>
      <c r="C5" s="13" t="s">
        <v>2</v>
      </c>
      <c r="D5" s="104"/>
      <c r="E5" s="13" t="s">
        <v>34</v>
      </c>
      <c r="F5" s="14" t="s">
        <v>35</v>
      </c>
      <c r="G5" s="105"/>
      <c r="H5" s="15" t="s">
        <v>36</v>
      </c>
      <c r="I5" s="106"/>
      <c r="J5" s="108"/>
      <c r="K5" s="39" t="s">
        <v>367</v>
      </c>
      <c r="L5" s="39" t="s">
        <v>368</v>
      </c>
      <c r="M5" s="39" t="s">
        <v>372</v>
      </c>
      <c r="N5" s="39" t="s">
        <v>368</v>
      </c>
      <c r="O5" s="101"/>
    </row>
    <row r="6" spans="1:15" s="55" customFormat="1" x14ac:dyDescent="0.25">
      <c r="A6" s="49" t="s">
        <v>3</v>
      </c>
      <c r="B6" s="49"/>
      <c r="C6" s="50"/>
      <c r="D6" s="51" t="s">
        <v>25</v>
      </c>
      <c r="E6" s="50" t="s">
        <v>4</v>
      </c>
      <c r="F6" s="52"/>
      <c r="G6" s="52" t="str">
        <f t="shared" ref="G6:G30" si="0">E6</f>
        <v/>
      </c>
      <c r="H6" s="53"/>
      <c r="I6" s="53"/>
      <c r="J6" s="53" t="e">
        <f>SUM(J7:J8)</f>
        <v>#REF!</v>
      </c>
      <c r="K6" s="71"/>
      <c r="L6" s="71"/>
      <c r="M6" s="71"/>
      <c r="N6" s="71"/>
      <c r="O6" s="54"/>
    </row>
    <row r="7" spans="1:15" x14ac:dyDescent="0.25">
      <c r="A7" s="4" t="s">
        <v>5</v>
      </c>
      <c r="B7" s="4" t="s">
        <v>26</v>
      </c>
      <c r="C7" s="4" t="s">
        <v>27</v>
      </c>
      <c r="D7" s="5" t="s">
        <v>28</v>
      </c>
      <c r="E7" s="4" t="s">
        <v>29</v>
      </c>
      <c r="F7" s="6" t="e">
        <f>'CRON F-F (P UNICA)'!F7</f>
        <v>#REF!</v>
      </c>
      <c r="G7" s="6" t="str">
        <f t="shared" si="0"/>
        <v>m²</v>
      </c>
      <c r="H7" s="7">
        <v>498.18</v>
      </c>
      <c r="I7" s="7">
        <f>ROUND(H7*(1+$B$2),2)</f>
        <v>617.25</v>
      </c>
      <c r="J7" s="7" t="e">
        <f>ROUND(I7*F7,2)</f>
        <v>#REF!</v>
      </c>
      <c r="K7" s="47" t="e">
        <f>ROUND(J7*$I$137,2)</f>
        <v>#REF!</v>
      </c>
      <c r="L7" s="47" t="e">
        <f>ROUND(J7*$J$137,2)</f>
        <v>#REF!</v>
      </c>
      <c r="M7" s="47"/>
      <c r="N7" s="47"/>
      <c r="O7" s="48" t="e">
        <f>L7+K7</f>
        <v>#REF!</v>
      </c>
    </row>
    <row r="8" spans="1:15" x14ac:dyDescent="0.25">
      <c r="A8" s="4" t="s">
        <v>30</v>
      </c>
      <c r="B8" s="4" t="s">
        <v>26</v>
      </c>
      <c r="C8" s="4" t="s">
        <v>31</v>
      </c>
      <c r="D8" s="5" t="s">
        <v>32</v>
      </c>
      <c r="E8" s="4" t="s">
        <v>29</v>
      </c>
      <c r="F8" s="6">
        <v>187.22</v>
      </c>
      <c r="G8" s="6" t="str">
        <f t="shared" si="0"/>
        <v>m²</v>
      </c>
      <c r="H8" s="7">
        <v>9.73</v>
      </c>
      <c r="I8" s="7">
        <f>ROUND(H8*(1+$B$2),2)</f>
        <v>12.06</v>
      </c>
      <c r="J8" s="7">
        <f>ROUND(I8*F8,2)</f>
        <v>2257.87</v>
      </c>
      <c r="K8" s="47" t="e">
        <f>ROUND(J8*$I$137,2)</f>
        <v>#REF!</v>
      </c>
      <c r="L8" s="47" t="e">
        <f>ROUND(J8*$J$137,2)</f>
        <v>#REF!</v>
      </c>
      <c r="M8" s="47"/>
      <c r="N8" s="47"/>
      <c r="O8" s="48" t="e">
        <f>L8+K8</f>
        <v>#REF!</v>
      </c>
    </row>
    <row r="9" spans="1:15" s="55" customFormat="1" x14ac:dyDescent="0.25">
      <c r="A9" s="49" t="s">
        <v>7</v>
      </c>
      <c r="B9" s="49"/>
      <c r="C9" s="50"/>
      <c r="D9" s="51" t="s">
        <v>39</v>
      </c>
      <c r="E9" s="50" t="s">
        <v>4</v>
      </c>
      <c r="F9" s="52"/>
      <c r="G9" s="52" t="str">
        <f t="shared" si="0"/>
        <v/>
      </c>
      <c r="H9" s="53"/>
      <c r="I9" s="53"/>
      <c r="J9" s="53">
        <f>SUM(J10:J16)</f>
        <v>18063.750000000004</v>
      </c>
      <c r="K9" s="71"/>
      <c r="L9" s="71"/>
      <c r="M9" s="71"/>
      <c r="N9" s="71"/>
      <c r="O9" s="54"/>
    </row>
    <row r="10" spans="1:15" ht="25.5" x14ac:dyDescent="0.25">
      <c r="A10" s="4" t="s">
        <v>8</v>
      </c>
      <c r="B10" s="4" t="s">
        <v>26</v>
      </c>
      <c r="C10" s="4" t="s">
        <v>40</v>
      </c>
      <c r="D10" s="5" t="s">
        <v>41</v>
      </c>
      <c r="E10" s="4" t="s">
        <v>56</v>
      </c>
      <c r="F10" s="6">
        <v>56</v>
      </c>
      <c r="G10" s="4" t="str">
        <f t="shared" si="0"/>
        <v>m</v>
      </c>
      <c r="H10" s="7">
        <v>49.07</v>
      </c>
      <c r="I10" s="7">
        <f>ROUND(H10*(1+$B$2),2)</f>
        <v>60.8</v>
      </c>
      <c r="J10" s="7">
        <f>ROUND(I10*F10,2)</f>
        <v>3404.8</v>
      </c>
      <c r="K10" s="48" t="e">
        <f>ROUND(J10*$I$137,2)</f>
        <v>#REF!</v>
      </c>
      <c r="L10" s="48" t="e">
        <f>ROUND(J10*$J$137,2)</f>
        <v>#REF!</v>
      </c>
      <c r="M10" s="48"/>
      <c r="N10" s="48"/>
      <c r="O10" s="48" t="e">
        <f>L10+K10</f>
        <v>#REF!</v>
      </c>
    </row>
    <row r="11" spans="1:15" ht="25.5" x14ac:dyDescent="0.25">
      <c r="A11" s="4" t="s">
        <v>9</v>
      </c>
      <c r="B11" s="4" t="s">
        <v>26</v>
      </c>
      <c r="C11" s="4" t="s">
        <v>42</v>
      </c>
      <c r="D11" s="5" t="s">
        <v>43</v>
      </c>
      <c r="E11" s="4" t="s">
        <v>57</v>
      </c>
      <c r="F11" s="6">
        <v>16.260000000000002</v>
      </c>
      <c r="G11" s="4" t="str">
        <f t="shared" si="0"/>
        <v>m³</v>
      </c>
      <c r="H11" s="7">
        <v>46.8</v>
      </c>
      <c r="I11" s="7">
        <f t="shared" ref="I11:I30" si="1">ROUND(H11*(1+$B$2),2)</f>
        <v>57.99</v>
      </c>
      <c r="J11" s="7">
        <f t="shared" ref="J11:J30" si="2">ROUND(I11*F11,2)</f>
        <v>942.92</v>
      </c>
      <c r="K11" s="48" t="e">
        <f t="shared" ref="K11:K74" si="3">ROUND(J11*$I$137,2)</f>
        <v>#REF!</v>
      </c>
      <c r="L11" s="48" t="e">
        <f t="shared" ref="L11:L74" si="4">ROUND(J11*$J$137,2)</f>
        <v>#REF!</v>
      </c>
      <c r="M11" s="48"/>
      <c r="N11" s="48"/>
      <c r="O11" s="48" t="e">
        <f t="shared" ref="O11:O74" si="5">L11+K11</f>
        <v>#REF!</v>
      </c>
    </row>
    <row r="12" spans="1:15" x14ac:dyDescent="0.25">
      <c r="A12" s="4" t="s">
        <v>10</v>
      </c>
      <c r="B12" s="4" t="s">
        <v>26</v>
      </c>
      <c r="C12" s="4" t="s">
        <v>44</v>
      </c>
      <c r="D12" s="5" t="s">
        <v>45</v>
      </c>
      <c r="E12" s="4" t="s">
        <v>29</v>
      </c>
      <c r="F12" s="6">
        <v>11.129999999999999</v>
      </c>
      <c r="G12" s="4" t="str">
        <f t="shared" si="0"/>
        <v>m²</v>
      </c>
      <c r="H12" s="7">
        <v>66.44</v>
      </c>
      <c r="I12" s="7">
        <f t="shared" si="1"/>
        <v>82.32</v>
      </c>
      <c r="J12" s="7">
        <f t="shared" si="2"/>
        <v>916.22</v>
      </c>
      <c r="K12" s="48" t="e">
        <f t="shared" si="3"/>
        <v>#REF!</v>
      </c>
      <c r="L12" s="48" t="e">
        <f t="shared" si="4"/>
        <v>#REF!</v>
      </c>
      <c r="M12" s="48"/>
      <c r="N12" s="48"/>
      <c r="O12" s="48" t="e">
        <f t="shared" si="5"/>
        <v>#REF!</v>
      </c>
    </row>
    <row r="13" spans="1:15" ht="25.5" x14ac:dyDescent="0.25">
      <c r="A13" s="4" t="s">
        <v>11</v>
      </c>
      <c r="B13" s="4" t="s">
        <v>26</v>
      </c>
      <c r="C13" s="4" t="s">
        <v>46</v>
      </c>
      <c r="D13" s="5" t="s">
        <v>47</v>
      </c>
      <c r="E13" s="4" t="s">
        <v>58</v>
      </c>
      <c r="F13" s="6">
        <v>289.10000000000002</v>
      </c>
      <c r="G13" s="4" t="str">
        <f t="shared" si="0"/>
        <v>kg</v>
      </c>
      <c r="H13" s="7">
        <v>6.49</v>
      </c>
      <c r="I13" s="7">
        <f t="shared" si="1"/>
        <v>8.0399999999999991</v>
      </c>
      <c r="J13" s="7">
        <f t="shared" si="2"/>
        <v>2324.36</v>
      </c>
      <c r="K13" s="48" t="e">
        <f t="shared" si="3"/>
        <v>#REF!</v>
      </c>
      <c r="L13" s="48" t="e">
        <f t="shared" si="4"/>
        <v>#REF!</v>
      </c>
      <c r="M13" s="48"/>
      <c r="N13" s="48"/>
      <c r="O13" s="48" t="e">
        <f t="shared" si="5"/>
        <v>#REF!</v>
      </c>
    </row>
    <row r="14" spans="1:15" x14ac:dyDescent="0.25">
      <c r="A14" s="4" t="s">
        <v>12</v>
      </c>
      <c r="B14" s="4" t="s">
        <v>26</v>
      </c>
      <c r="C14" s="4" t="s">
        <v>48</v>
      </c>
      <c r="D14" s="5" t="s">
        <v>49</v>
      </c>
      <c r="E14" s="4" t="s">
        <v>57</v>
      </c>
      <c r="F14" s="6">
        <v>11.129999999999999</v>
      </c>
      <c r="G14" s="4" t="str">
        <f t="shared" si="0"/>
        <v>m³</v>
      </c>
      <c r="H14" s="7">
        <v>331.01</v>
      </c>
      <c r="I14" s="7">
        <f t="shared" si="1"/>
        <v>410.12</v>
      </c>
      <c r="J14" s="7">
        <f t="shared" si="2"/>
        <v>4564.6400000000003</v>
      </c>
      <c r="K14" s="48" t="e">
        <f t="shared" si="3"/>
        <v>#REF!</v>
      </c>
      <c r="L14" s="48" t="e">
        <f t="shared" si="4"/>
        <v>#REF!</v>
      </c>
      <c r="M14" s="48"/>
      <c r="N14" s="48"/>
      <c r="O14" s="48" t="e">
        <f t="shared" si="5"/>
        <v>#REF!</v>
      </c>
    </row>
    <row r="15" spans="1:15" ht="25.5" x14ac:dyDescent="0.25">
      <c r="A15" s="4" t="s">
        <v>50</v>
      </c>
      <c r="B15" s="4" t="s">
        <v>26</v>
      </c>
      <c r="C15" s="4" t="s">
        <v>51</v>
      </c>
      <c r="D15" s="5" t="s">
        <v>52</v>
      </c>
      <c r="E15" s="4" t="s">
        <v>57</v>
      </c>
      <c r="F15" s="6">
        <v>11.129999999999999</v>
      </c>
      <c r="G15" s="4" t="str">
        <f t="shared" si="0"/>
        <v>m³</v>
      </c>
      <c r="H15" s="7">
        <v>131.56</v>
      </c>
      <c r="I15" s="7">
        <f>ROUND(H15*(1+$B$2),2)</f>
        <v>163</v>
      </c>
      <c r="J15" s="7">
        <f>ROUND(I15*F15,2)</f>
        <v>1814.19</v>
      </c>
      <c r="K15" s="48" t="e">
        <f t="shared" si="3"/>
        <v>#REF!</v>
      </c>
      <c r="L15" s="48" t="e">
        <f t="shared" si="4"/>
        <v>#REF!</v>
      </c>
      <c r="M15" s="48"/>
      <c r="N15" s="48"/>
      <c r="O15" s="48" t="e">
        <f t="shared" si="5"/>
        <v>#REF!</v>
      </c>
    </row>
    <row r="16" spans="1:15" ht="25.5" x14ac:dyDescent="0.25">
      <c r="A16" s="4" t="s">
        <v>53</v>
      </c>
      <c r="B16" s="4" t="s">
        <v>26</v>
      </c>
      <c r="C16" s="4" t="s">
        <v>54</v>
      </c>
      <c r="D16" s="5" t="s">
        <v>55</v>
      </c>
      <c r="E16" s="4" t="s">
        <v>29</v>
      </c>
      <c r="F16" s="6">
        <v>102.39</v>
      </c>
      <c r="G16" s="4" t="str">
        <f t="shared" si="0"/>
        <v>m²</v>
      </c>
      <c r="H16" s="7">
        <v>32.29</v>
      </c>
      <c r="I16" s="7">
        <f>ROUND(H16*(1+$B$2),2)</f>
        <v>40.01</v>
      </c>
      <c r="J16" s="7">
        <f>ROUND(I16*F16,2)</f>
        <v>4096.62</v>
      </c>
      <c r="K16" s="48" t="e">
        <f t="shared" si="3"/>
        <v>#REF!</v>
      </c>
      <c r="L16" s="48" t="e">
        <f t="shared" si="4"/>
        <v>#REF!</v>
      </c>
      <c r="M16" s="48"/>
      <c r="N16" s="48"/>
      <c r="O16" s="48" t="e">
        <f t="shared" si="5"/>
        <v>#REF!</v>
      </c>
    </row>
    <row r="17" spans="1:15" s="55" customFormat="1" x14ac:dyDescent="0.25">
      <c r="A17" s="49" t="s">
        <v>13</v>
      </c>
      <c r="B17" s="49"/>
      <c r="C17" s="50"/>
      <c r="D17" s="51" t="s">
        <v>59</v>
      </c>
      <c r="E17" s="50" t="s">
        <v>4</v>
      </c>
      <c r="F17" s="52"/>
      <c r="G17" s="52" t="str">
        <f t="shared" si="0"/>
        <v/>
      </c>
      <c r="H17" s="53"/>
      <c r="I17" s="53"/>
      <c r="J17" s="53">
        <f>SUM(J18:J22)</f>
        <v>31705.66</v>
      </c>
      <c r="K17" s="54"/>
      <c r="L17" s="54"/>
      <c r="M17" s="54"/>
      <c r="N17" s="54"/>
      <c r="O17" s="54"/>
    </row>
    <row r="18" spans="1:15" x14ac:dyDescent="0.25">
      <c r="A18" s="4" t="s">
        <v>14</v>
      </c>
      <c r="B18" s="4" t="s">
        <v>26</v>
      </c>
      <c r="C18" s="4" t="s">
        <v>60</v>
      </c>
      <c r="D18" s="5" t="s">
        <v>61</v>
      </c>
      <c r="E18" s="4" t="s">
        <v>29</v>
      </c>
      <c r="F18" s="6">
        <v>20.420000000000002</v>
      </c>
      <c r="G18" s="4" t="str">
        <f t="shared" si="0"/>
        <v>m²</v>
      </c>
      <c r="H18" s="7">
        <v>142.82</v>
      </c>
      <c r="I18" s="7">
        <f t="shared" si="1"/>
        <v>176.95</v>
      </c>
      <c r="J18" s="7">
        <f t="shared" si="2"/>
        <v>3613.32</v>
      </c>
      <c r="K18" s="48" t="e">
        <f t="shared" si="3"/>
        <v>#REF!</v>
      </c>
      <c r="L18" s="48" t="e">
        <f t="shared" si="4"/>
        <v>#REF!</v>
      </c>
      <c r="M18" s="48"/>
      <c r="N18" s="48"/>
      <c r="O18" s="48" t="e">
        <f t="shared" si="5"/>
        <v>#REF!</v>
      </c>
    </row>
    <row r="19" spans="1:15" ht="25.5" x14ac:dyDescent="0.25">
      <c r="A19" s="4" t="s">
        <v>62</v>
      </c>
      <c r="B19" s="4" t="s">
        <v>26</v>
      </c>
      <c r="C19" s="4" t="s">
        <v>46</v>
      </c>
      <c r="D19" s="5" t="s">
        <v>47</v>
      </c>
      <c r="E19" s="4" t="s">
        <v>58</v>
      </c>
      <c r="F19" s="6">
        <v>390.02</v>
      </c>
      <c r="G19" s="4" t="str">
        <f t="shared" si="0"/>
        <v>kg</v>
      </c>
      <c r="H19" s="7">
        <v>6.49</v>
      </c>
      <c r="I19" s="7">
        <f t="shared" si="1"/>
        <v>8.0399999999999991</v>
      </c>
      <c r="J19" s="7">
        <f t="shared" si="2"/>
        <v>3135.76</v>
      </c>
      <c r="K19" s="48" t="e">
        <f t="shared" si="3"/>
        <v>#REF!</v>
      </c>
      <c r="L19" s="48" t="e">
        <f t="shared" si="4"/>
        <v>#REF!</v>
      </c>
      <c r="M19" s="48"/>
      <c r="N19" s="48"/>
      <c r="O19" s="48" t="e">
        <f t="shared" si="5"/>
        <v>#REF!</v>
      </c>
    </row>
    <row r="20" spans="1:15" x14ac:dyDescent="0.25">
      <c r="A20" s="4" t="s">
        <v>63</v>
      </c>
      <c r="B20" s="4" t="s">
        <v>26</v>
      </c>
      <c r="C20" s="4" t="s">
        <v>48</v>
      </c>
      <c r="D20" s="5" t="s">
        <v>49</v>
      </c>
      <c r="E20" s="4" t="s">
        <v>57</v>
      </c>
      <c r="F20" s="6">
        <v>8.41</v>
      </c>
      <c r="G20" s="4" t="str">
        <f t="shared" si="0"/>
        <v>m³</v>
      </c>
      <c r="H20" s="7">
        <v>331.01</v>
      </c>
      <c r="I20" s="7">
        <f t="shared" si="1"/>
        <v>410.12</v>
      </c>
      <c r="J20" s="7">
        <f t="shared" si="2"/>
        <v>3449.11</v>
      </c>
      <c r="K20" s="48" t="e">
        <f t="shared" si="3"/>
        <v>#REF!</v>
      </c>
      <c r="L20" s="48" t="e">
        <f t="shared" si="4"/>
        <v>#REF!</v>
      </c>
      <c r="M20" s="48"/>
      <c r="N20" s="48"/>
      <c r="O20" s="48" t="e">
        <f t="shared" si="5"/>
        <v>#REF!</v>
      </c>
    </row>
    <row r="21" spans="1:15" ht="25.5" x14ac:dyDescent="0.25">
      <c r="A21" s="4" t="s">
        <v>64</v>
      </c>
      <c r="B21" s="4" t="s">
        <v>26</v>
      </c>
      <c r="C21" s="4" t="s">
        <v>65</v>
      </c>
      <c r="D21" s="5" t="s">
        <v>66</v>
      </c>
      <c r="E21" s="4" t="s">
        <v>57</v>
      </c>
      <c r="F21" s="6">
        <v>8.41</v>
      </c>
      <c r="G21" s="4" t="str">
        <f t="shared" si="0"/>
        <v>m³</v>
      </c>
      <c r="H21" s="7">
        <v>90.88</v>
      </c>
      <c r="I21" s="7">
        <f t="shared" si="1"/>
        <v>112.6</v>
      </c>
      <c r="J21" s="7">
        <f t="shared" si="2"/>
        <v>946.97</v>
      </c>
      <c r="K21" s="48" t="e">
        <f t="shared" si="3"/>
        <v>#REF!</v>
      </c>
      <c r="L21" s="48" t="e">
        <f t="shared" si="4"/>
        <v>#REF!</v>
      </c>
      <c r="M21" s="48"/>
      <c r="N21" s="48"/>
      <c r="O21" s="48" t="e">
        <f t="shared" si="5"/>
        <v>#REF!</v>
      </c>
    </row>
    <row r="22" spans="1:15" ht="38.25" x14ac:dyDescent="0.25">
      <c r="A22" s="4" t="s">
        <v>67</v>
      </c>
      <c r="B22" s="4" t="s">
        <v>26</v>
      </c>
      <c r="C22" s="4" t="s">
        <v>68</v>
      </c>
      <c r="D22" s="5" t="s">
        <v>69</v>
      </c>
      <c r="E22" s="4" t="s">
        <v>29</v>
      </c>
      <c r="F22" s="6">
        <v>187.22</v>
      </c>
      <c r="G22" s="4" t="str">
        <f t="shared" si="0"/>
        <v>m²</v>
      </c>
      <c r="H22" s="7">
        <v>88.64</v>
      </c>
      <c r="I22" s="7">
        <f t="shared" si="1"/>
        <v>109.82</v>
      </c>
      <c r="J22" s="7">
        <f t="shared" si="2"/>
        <v>20560.5</v>
      </c>
      <c r="K22" s="48" t="e">
        <f t="shared" si="3"/>
        <v>#REF!</v>
      </c>
      <c r="L22" s="48" t="e">
        <f t="shared" si="4"/>
        <v>#REF!</v>
      </c>
      <c r="M22" s="48"/>
      <c r="N22" s="48"/>
      <c r="O22" s="48" t="e">
        <f t="shared" si="5"/>
        <v>#REF!</v>
      </c>
    </row>
    <row r="23" spans="1:15" s="55" customFormat="1" x14ac:dyDescent="0.25">
      <c r="A23" s="49" t="s">
        <v>15</v>
      </c>
      <c r="B23" s="49"/>
      <c r="C23" s="50"/>
      <c r="D23" s="51" t="s">
        <v>20</v>
      </c>
      <c r="E23" s="50" t="s">
        <v>4</v>
      </c>
      <c r="F23" s="52"/>
      <c r="G23" s="52" t="str">
        <f t="shared" si="0"/>
        <v/>
      </c>
      <c r="H23" s="53"/>
      <c r="I23" s="53"/>
      <c r="J23" s="53">
        <f>SUM(J24:J26)</f>
        <v>31740.689999999995</v>
      </c>
      <c r="K23" s="54"/>
      <c r="L23" s="54"/>
      <c r="M23" s="54"/>
      <c r="N23" s="54"/>
      <c r="O23" s="54"/>
    </row>
    <row r="24" spans="1:15" ht="25.5" x14ac:dyDescent="0.25">
      <c r="A24" s="4" t="s">
        <v>16</v>
      </c>
      <c r="B24" s="4" t="s">
        <v>26</v>
      </c>
      <c r="C24" s="4" t="s">
        <v>70</v>
      </c>
      <c r="D24" s="5" t="s">
        <v>71</v>
      </c>
      <c r="E24" s="4" t="s">
        <v>29</v>
      </c>
      <c r="F24" s="6">
        <v>187.22</v>
      </c>
      <c r="G24" s="4" t="str">
        <f t="shared" si="0"/>
        <v>m²</v>
      </c>
      <c r="H24" s="7">
        <v>81.599999999999994</v>
      </c>
      <c r="I24" s="7">
        <f t="shared" si="1"/>
        <v>101.1</v>
      </c>
      <c r="J24" s="7">
        <f t="shared" si="2"/>
        <v>18927.939999999999</v>
      </c>
      <c r="K24" s="48" t="e">
        <f t="shared" si="3"/>
        <v>#REF!</v>
      </c>
      <c r="L24" s="48" t="e">
        <f t="shared" si="4"/>
        <v>#REF!</v>
      </c>
      <c r="M24" s="48"/>
      <c r="N24" s="48"/>
      <c r="O24" s="48" t="e">
        <f t="shared" si="5"/>
        <v>#REF!</v>
      </c>
    </row>
    <row r="25" spans="1:15" ht="25.5" x14ac:dyDescent="0.25">
      <c r="A25" s="4" t="s">
        <v>17</v>
      </c>
      <c r="B25" s="4" t="s">
        <v>26</v>
      </c>
      <c r="C25" s="4" t="s">
        <v>72</v>
      </c>
      <c r="D25" s="5" t="s">
        <v>73</v>
      </c>
      <c r="E25" s="4" t="s">
        <v>29</v>
      </c>
      <c r="F25" s="6">
        <v>196.58</v>
      </c>
      <c r="G25" s="4" t="str">
        <f t="shared" si="0"/>
        <v>m²</v>
      </c>
      <c r="H25" s="7">
        <v>41.15</v>
      </c>
      <c r="I25" s="7">
        <f t="shared" si="1"/>
        <v>50.98</v>
      </c>
      <c r="J25" s="7">
        <f t="shared" si="2"/>
        <v>10021.65</v>
      </c>
      <c r="K25" s="48" t="e">
        <f t="shared" si="3"/>
        <v>#REF!</v>
      </c>
      <c r="L25" s="48" t="e">
        <f t="shared" si="4"/>
        <v>#REF!</v>
      </c>
      <c r="M25" s="48"/>
      <c r="N25" s="48"/>
      <c r="O25" s="48" t="e">
        <f t="shared" si="5"/>
        <v>#REF!</v>
      </c>
    </row>
    <row r="26" spans="1:15" ht="25.5" x14ac:dyDescent="0.25">
      <c r="A26" s="4" t="s">
        <v>18</v>
      </c>
      <c r="B26" s="4" t="s">
        <v>26</v>
      </c>
      <c r="C26" s="4" t="s">
        <v>74</v>
      </c>
      <c r="D26" s="5" t="s">
        <v>75</v>
      </c>
      <c r="E26" s="4" t="s">
        <v>56</v>
      </c>
      <c r="F26" s="6">
        <v>25.3</v>
      </c>
      <c r="G26" s="4" t="str">
        <f t="shared" si="0"/>
        <v>m</v>
      </c>
      <c r="H26" s="7">
        <v>89.04</v>
      </c>
      <c r="I26" s="7">
        <f t="shared" si="1"/>
        <v>110.32</v>
      </c>
      <c r="J26" s="7">
        <f t="shared" si="2"/>
        <v>2791.1</v>
      </c>
      <c r="K26" s="48" t="e">
        <f t="shared" si="3"/>
        <v>#REF!</v>
      </c>
      <c r="L26" s="48" t="e">
        <f t="shared" si="4"/>
        <v>#REF!</v>
      </c>
      <c r="M26" s="48"/>
      <c r="N26" s="48"/>
      <c r="O26" s="48" t="e">
        <f t="shared" si="5"/>
        <v>#REF!</v>
      </c>
    </row>
    <row r="27" spans="1:15" s="55" customFormat="1" x14ac:dyDescent="0.25">
      <c r="A27" s="49" t="s">
        <v>19</v>
      </c>
      <c r="B27" s="49"/>
      <c r="C27" s="50"/>
      <c r="D27" s="51" t="s">
        <v>76</v>
      </c>
      <c r="E27" s="50" t="s">
        <v>4</v>
      </c>
      <c r="F27" s="52"/>
      <c r="G27" s="52"/>
      <c r="H27" s="53"/>
      <c r="I27" s="53"/>
      <c r="J27" s="53">
        <f>SUM(J28:J30)</f>
        <v>32978.15</v>
      </c>
      <c r="K27" s="54"/>
      <c r="L27" s="54"/>
      <c r="M27" s="54"/>
      <c r="N27" s="54"/>
      <c r="O27" s="54"/>
    </row>
    <row r="28" spans="1:15" ht="25.5" x14ac:dyDescent="0.25">
      <c r="A28" s="4" t="s">
        <v>21</v>
      </c>
      <c r="B28" s="4" t="s">
        <v>26</v>
      </c>
      <c r="C28" s="4" t="s">
        <v>77</v>
      </c>
      <c r="D28" s="5" t="s">
        <v>78</v>
      </c>
      <c r="E28" s="4" t="s">
        <v>29</v>
      </c>
      <c r="F28" s="6">
        <v>402.04</v>
      </c>
      <c r="G28" s="4" t="str">
        <f t="shared" si="0"/>
        <v>m²</v>
      </c>
      <c r="H28" s="7">
        <v>46.98</v>
      </c>
      <c r="I28" s="7">
        <f t="shared" si="1"/>
        <v>58.21</v>
      </c>
      <c r="J28" s="7">
        <f t="shared" si="2"/>
        <v>23402.75</v>
      </c>
      <c r="K28" s="48" t="e">
        <f t="shared" si="3"/>
        <v>#REF!</v>
      </c>
      <c r="L28" s="48" t="e">
        <f t="shared" si="4"/>
        <v>#REF!</v>
      </c>
      <c r="M28" s="48"/>
      <c r="N28" s="48"/>
      <c r="O28" s="48" t="e">
        <f t="shared" si="5"/>
        <v>#REF!</v>
      </c>
    </row>
    <row r="29" spans="1:15" x14ac:dyDescent="0.25">
      <c r="A29" s="4" t="s">
        <v>22</v>
      </c>
      <c r="B29" s="4" t="s">
        <v>26</v>
      </c>
      <c r="C29" s="4" t="s">
        <v>79</v>
      </c>
      <c r="D29" s="5" t="s">
        <v>80</v>
      </c>
      <c r="E29" s="4" t="s">
        <v>57</v>
      </c>
      <c r="F29" s="6">
        <v>0.45999999999999996</v>
      </c>
      <c r="G29" s="4" t="str">
        <f t="shared" si="0"/>
        <v>m³</v>
      </c>
      <c r="H29" s="7">
        <v>1194.3699999999999</v>
      </c>
      <c r="I29" s="7">
        <f t="shared" si="1"/>
        <v>1479.82</v>
      </c>
      <c r="J29" s="7">
        <f t="shared" si="2"/>
        <v>680.72</v>
      </c>
      <c r="K29" s="48" t="e">
        <f t="shared" si="3"/>
        <v>#REF!</v>
      </c>
      <c r="L29" s="48" t="e">
        <f t="shared" si="4"/>
        <v>#REF!</v>
      </c>
      <c r="M29" s="48"/>
      <c r="N29" s="48"/>
      <c r="O29" s="48" t="e">
        <f t="shared" si="5"/>
        <v>#REF!</v>
      </c>
    </row>
    <row r="30" spans="1:15" ht="25.5" x14ac:dyDescent="0.25">
      <c r="A30" s="4" t="s">
        <v>23</v>
      </c>
      <c r="B30" s="4" t="s">
        <v>26</v>
      </c>
      <c r="C30" s="4" t="s">
        <v>81</v>
      </c>
      <c r="D30" s="5" t="s">
        <v>82</v>
      </c>
      <c r="E30" s="4" t="s">
        <v>29</v>
      </c>
      <c r="F30" s="6">
        <v>40.85</v>
      </c>
      <c r="G30" s="4" t="str">
        <f t="shared" si="0"/>
        <v>m²</v>
      </c>
      <c r="H30" s="7">
        <v>175.74</v>
      </c>
      <c r="I30" s="7">
        <f t="shared" si="1"/>
        <v>217.74</v>
      </c>
      <c r="J30" s="7">
        <f t="shared" si="2"/>
        <v>8894.68</v>
      </c>
      <c r="K30" s="48" t="e">
        <f t="shared" si="3"/>
        <v>#REF!</v>
      </c>
      <c r="L30" s="48" t="e">
        <f t="shared" si="4"/>
        <v>#REF!</v>
      </c>
      <c r="M30" s="48"/>
      <c r="N30" s="48"/>
      <c r="O30" s="48" t="e">
        <f t="shared" si="5"/>
        <v>#REF!</v>
      </c>
    </row>
    <row r="31" spans="1:15" s="55" customFormat="1" x14ac:dyDescent="0.25">
      <c r="A31" s="49" t="s">
        <v>83</v>
      </c>
      <c r="B31" s="49"/>
      <c r="C31" s="50"/>
      <c r="D31" s="51" t="s">
        <v>84</v>
      </c>
      <c r="E31" s="50" t="s">
        <v>4</v>
      </c>
      <c r="F31" s="52"/>
      <c r="G31" s="52"/>
      <c r="H31" s="53"/>
      <c r="I31" s="53"/>
      <c r="J31" s="53">
        <f>SUM(J32:J36)</f>
        <v>63013.23</v>
      </c>
      <c r="K31" s="54"/>
      <c r="L31" s="54"/>
      <c r="M31" s="54"/>
      <c r="N31" s="54"/>
      <c r="O31" s="54"/>
    </row>
    <row r="32" spans="1:15" x14ac:dyDescent="0.25">
      <c r="A32" s="4" t="s">
        <v>85</v>
      </c>
      <c r="B32" s="4" t="s">
        <v>26</v>
      </c>
      <c r="C32" s="4" t="s">
        <v>86</v>
      </c>
      <c r="D32" s="5" t="s">
        <v>87</v>
      </c>
      <c r="E32" s="4" t="s">
        <v>29</v>
      </c>
      <c r="F32" s="6">
        <v>792.98</v>
      </c>
      <c r="G32" s="4" t="str">
        <f>E32</f>
        <v>m²</v>
      </c>
      <c r="H32" s="7">
        <v>5.07</v>
      </c>
      <c r="I32" s="7">
        <f>ROUND(H32*(1+$B$2),2)</f>
        <v>6.28</v>
      </c>
      <c r="J32" s="7">
        <f>ROUND(I32*F32,2)</f>
        <v>4979.91</v>
      </c>
      <c r="K32" s="48" t="e">
        <f t="shared" si="3"/>
        <v>#REF!</v>
      </c>
      <c r="L32" s="48" t="e">
        <f t="shared" si="4"/>
        <v>#REF!</v>
      </c>
      <c r="M32" s="48"/>
      <c r="N32" s="48"/>
      <c r="O32" s="48" t="e">
        <f t="shared" si="5"/>
        <v>#REF!</v>
      </c>
    </row>
    <row r="33" spans="1:15" x14ac:dyDescent="0.25">
      <c r="A33" s="4" t="s">
        <v>88</v>
      </c>
      <c r="B33" s="4" t="s">
        <v>26</v>
      </c>
      <c r="C33" s="4" t="s">
        <v>89</v>
      </c>
      <c r="D33" s="5" t="s">
        <v>90</v>
      </c>
      <c r="E33" s="4" t="s">
        <v>29</v>
      </c>
      <c r="F33" s="6">
        <v>792.98</v>
      </c>
      <c r="G33" s="4" t="str">
        <f>E33</f>
        <v>m²</v>
      </c>
      <c r="H33" s="7">
        <v>16.13</v>
      </c>
      <c r="I33" s="7">
        <f>ROUND(H33*(1+$B$2),2)</f>
        <v>19.989999999999998</v>
      </c>
      <c r="J33" s="7">
        <f>ROUND(I33*F33,2)</f>
        <v>15851.67</v>
      </c>
      <c r="K33" s="48" t="e">
        <f t="shared" si="3"/>
        <v>#REF!</v>
      </c>
      <c r="L33" s="48" t="e">
        <f t="shared" si="4"/>
        <v>#REF!</v>
      </c>
      <c r="M33" s="48"/>
      <c r="N33" s="48"/>
      <c r="O33" s="48" t="e">
        <f t="shared" si="5"/>
        <v>#REF!</v>
      </c>
    </row>
    <row r="34" spans="1:15" ht="38.25" x14ac:dyDescent="0.25">
      <c r="A34" s="4" t="s">
        <v>91</v>
      </c>
      <c r="B34" s="4" t="s">
        <v>26</v>
      </c>
      <c r="C34" s="4" t="s">
        <v>92</v>
      </c>
      <c r="D34" s="5" t="s">
        <v>93</v>
      </c>
      <c r="E34" s="4" t="s">
        <v>29</v>
      </c>
      <c r="F34" s="6">
        <v>234.73</v>
      </c>
      <c r="G34" s="4" t="str">
        <f>E34</f>
        <v>m²</v>
      </c>
      <c r="H34" s="7">
        <v>65.099999999999994</v>
      </c>
      <c r="I34" s="7">
        <f>ROUND(H34*(1+$B$2),2)</f>
        <v>80.66</v>
      </c>
      <c r="J34" s="7">
        <f>ROUND(I34*F34,2)</f>
        <v>18933.32</v>
      </c>
      <c r="K34" s="48" t="e">
        <f t="shared" si="3"/>
        <v>#REF!</v>
      </c>
      <c r="L34" s="48" t="e">
        <f t="shared" si="4"/>
        <v>#REF!</v>
      </c>
      <c r="M34" s="48"/>
      <c r="N34" s="48"/>
      <c r="O34" s="48" t="e">
        <f t="shared" si="5"/>
        <v>#REF!</v>
      </c>
    </row>
    <row r="35" spans="1:15" x14ac:dyDescent="0.25">
      <c r="A35" s="4" t="s">
        <v>94</v>
      </c>
      <c r="B35" s="4" t="s">
        <v>26</v>
      </c>
      <c r="C35" s="4" t="s">
        <v>376</v>
      </c>
      <c r="D35" s="5" t="s">
        <v>377</v>
      </c>
      <c r="E35" s="4" t="s">
        <v>29</v>
      </c>
      <c r="F35" s="6">
        <v>565.24</v>
      </c>
      <c r="G35" s="4" t="str">
        <f>E35</f>
        <v>m²</v>
      </c>
      <c r="H35" s="7">
        <v>11.69</v>
      </c>
      <c r="I35" s="7">
        <f>ROUND(H35*(1+$B$2),2)</f>
        <v>14.48</v>
      </c>
      <c r="J35" s="7">
        <f>ROUND(I35*F35,2)</f>
        <v>8184.68</v>
      </c>
      <c r="K35" s="48" t="e">
        <f t="shared" si="3"/>
        <v>#REF!</v>
      </c>
      <c r="L35" s="48" t="e">
        <f t="shared" si="4"/>
        <v>#REF!</v>
      </c>
      <c r="M35" s="48"/>
      <c r="N35" s="48"/>
      <c r="O35" s="48" t="e">
        <f t="shared" si="5"/>
        <v>#REF!</v>
      </c>
    </row>
    <row r="36" spans="1:15" x14ac:dyDescent="0.25">
      <c r="A36" s="4" t="s">
        <v>95</v>
      </c>
      <c r="B36" s="4" t="s">
        <v>26</v>
      </c>
      <c r="C36" s="4" t="s">
        <v>96</v>
      </c>
      <c r="D36" s="5" t="s">
        <v>97</v>
      </c>
      <c r="E36" s="4" t="s">
        <v>29</v>
      </c>
      <c r="F36" s="6">
        <v>565.24</v>
      </c>
      <c r="G36" s="4" t="str">
        <f>E36</f>
        <v>m²</v>
      </c>
      <c r="H36" s="7">
        <v>21.51</v>
      </c>
      <c r="I36" s="7">
        <f>ROUND(H36*(1+$B$2),2)</f>
        <v>26.65</v>
      </c>
      <c r="J36" s="7">
        <f>ROUND(I36*F36,2)</f>
        <v>15063.65</v>
      </c>
      <c r="K36" s="48" t="e">
        <f t="shared" si="3"/>
        <v>#REF!</v>
      </c>
      <c r="L36" s="48" t="e">
        <f t="shared" si="4"/>
        <v>#REF!</v>
      </c>
      <c r="M36" s="48"/>
      <c r="N36" s="48"/>
      <c r="O36" s="48" t="e">
        <f t="shared" si="5"/>
        <v>#REF!</v>
      </c>
    </row>
    <row r="37" spans="1:15" s="55" customFormat="1" x14ac:dyDescent="0.25">
      <c r="A37" s="49" t="s">
        <v>98</v>
      </c>
      <c r="B37" s="49"/>
      <c r="C37" s="50"/>
      <c r="D37" s="51" t="s">
        <v>99</v>
      </c>
      <c r="E37" s="50" t="s">
        <v>4</v>
      </c>
      <c r="F37" s="52"/>
      <c r="G37" s="52"/>
      <c r="H37" s="53"/>
      <c r="I37" s="53"/>
      <c r="J37" s="53">
        <f>SUM(J38:J45)</f>
        <v>16803.839999999997</v>
      </c>
      <c r="K37" s="54"/>
      <c r="L37" s="54"/>
      <c r="M37" s="54"/>
      <c r="N37" s="54"/>
      <c r="O37" s="54"/>
    </row>
    <row r="38" spans="1:15" x14ac:dyDescent="0.25">
      <c r="A38" s="4" t="s">
        <v>100</v>
      </c>
      <c r="B38" s="4" t="s">
        <v>26</v>
      </c>
      <c r="C38" s="4" t="s">
        <v>101</v>
      </c>
      <c r="D38" s="5" t="s">
        <v>102</v>
      </c>
      <c r="E38" s="4" t="s">
        <v>57</v>
      </c>
      <c r="F38" s="6">
        <v>5.18</v>
      </c>
      <c r="G38" s="4" t="str">
        <f t="shared" ref="G38:G45" si="6">E38</f>
        <v>m³</v>
      </c>
      <c r="H38" s="7">
        <v>114.31</v>
      </c>
      <c r="I38" s="7">
        <f t="shared" ref="I38:I45" si="7">ROUND(H38*(1+$B$2),2)</f>
        <v>141.63</v>
      </c>
      <c r="J38" s="7">
        <f t="shared" ref="J38:J45" si="8">ROUND(I38*F38,2)</f>
        <v>733.64</v>
      </c>
      <c r="K38" s="48" t="e">
        <f t="shared" si="3"/>
        <v>#REF!</v>
      </c>
      <c r="L38" s="48" t="e">
        <f t="shared" si="4"/>
        <v>#REF!</v>
      </c>
      <c r="M38" s="48"/>
      <c r="N38" s="48"/>
      <c r="O38" s="48" t="e">
        <f t="shared" si="5"/>
        <v>#REF!</v>
      </c>
    </row>
    <row r="39" spans="1:15" x14ac:dyDescent="0.25">
      <c r="A39" s="4" t="s">
        <v>103</v>
      </c>
      <c r="B39" s="4" t="s">
        <v>26</v>
      </c>
      <c r="C39" s="4" t="s">
        <v>104</v>
      </c>
      <c r="D39" s="5" t="s">
        <v>105</v>
      </c>
      <c r="E39" s="4" t="s">
        <v>57</v>
      </c>
      <c r="F39" s="6">
        <v>6.9</v>
      </c>
      <c r="G39" s="4" t="str">
        <f t="shared" si="6"/>
        <v>m³</v>
      </c>
      <c r="H39" s="7">
        <v>493.44</v>
      </c>
      <c r="I39" s="7">
        <f t="shared" si="7"/>
        <v>611.37</v>
      </c>
      <c r="J39" s="7">
        <f t="shared" si="8"/>
        <v>4218.45</v>
      </c>
      <c r="K39" s="48" t="e">
        <f t="shared" si="3"/>
        <v>#REF!</v>
      </c>
      <c r="L39" s="48" t="e">
        <f t="shared" si="4"/>
        <v>#REF!</v>
      </c>
      <c r="M39" s="48"/>
      <c r="N39" s="48"/>
      <c r="O39" s="48" t="e">
        <f t="shared" si="5"/>
        <v>#REF!</v>
      </c>
    </row>
    <row r="40" spans="1:15" x14ac:dyDescent="0.25">
      <c r="A40" s="4" t="s">
        <v>106</v>
      </c>
      <c r="B40" s="4" t="s">
        <v>26</v>
      </c>
      <c r="C40" s="4" t="s">
        <v>107</v>
      </c>
      <c r="D40" s="5" t="s">
        <v>108</v>
      </c>
      <c r="E40" s="4" t="s">
        <v>57</v>
      </c>
      <c r="F40" s="6">
        <v>5.18</v>
      </c>
      <c r="G40" s="4" t="str">
        <f t="shared" si="6"/>
        <v>m³</v>
      </c>
      <c r="H40" s="7">
        <v>531.86</v>
      </c>
      <c r="I40" s="7">
        <f t="shared" si="7"/>
        <v>658.97</v>
      </c>
      <c r="J40" s="7">
        <f t="shared" si="8"/>
        <v>3413.46</v>
      </c>
      <c r="K40" s="48" t="e">
        <f t="shared" si="3"/>
        <v>#REF!</v>
      </c>
      <c r="L40" s="48" t="e">
        <f t="shared" si="4"/>
        <v>#REF!</v>
      </c>
      <c r="M40" s="48"/>
      <c r="N40" s="48"/>
      <c r="O40" s="48" t="e">
        <f t="shared" si="5"/>
        <v>#REF!</v>
      </c>
    </row>
    <row r="41" spans="1:15" ht="38.25" x14ac:dyDescent="0.25">
      <c r="A41" s="4" t="s">
        <v>109</v>
      </c>
      <c r="B41" s="4" t="s">
        <v>26</v>
      </c>
      <c r="C41" s="4" t="s">
        <v>110</v>
      </c>
      <c r="D41" s="5" t="s">
        <v>111</v>
      </c>
      <c r="E41" s="4" t="s">
        <v>29</v>
      </c>
      <c r="F41" s="6">
        <v>114.45000000000002</v>
      </c>
      <c r="G41" s="4" t="str">
        <f t="shared" si="6"/>
        <v>m²</v>
      </c>
      <c r="H41" s="7">
        <v>33.25</v>
      </c>
      <c r="I41" s="7">
        <f t="shared" si="7"/>
        <v>41.2</v>
      </c>
      <c r="J41" s="7">
        <f t="shared" si="8"/>
        <v>4715.34</v>
      </c>
      <c r="K41" s="48" t="e">
        <f t="shared" si="3"/>
        <v>#REF!</v>
      </c>
      <c r="L41" s="48" t="e">
        <f t="shared" si="4"/>
        <v>#REF!</v>
      </c>
      <c r="M41" s="48"/>
      <c r="N41" s="48"/>
      <c r="O41" s="48" t="e">
        <f t="shared" si="5"/>
        <v>#REF!</v>
      </c>
    </row>
    <row r="42" spans="1:15" ht="25.5" x14ac:dyDescent="0.25">
      <c r="A42" s="4" t="s">
        <v>112</v>
      </c>
      <c r="B42" s="4" t="s">
        <v>26</v>
      </c>
      <c r="C42" s="4" t="s">
        <v>113</v>
      </c>
      <c r="D42" s="5" t="s">
        <v>114</v>
      </c>
      <c r="E42" s="4" t="s">
        <v>29</v>
      </c>
      <c r="F42" s="6">
        <v>114.45000000000002</v>
      </c>
      <c r="G42" s="4" t="str">
        <f t="shared" si="6"/>
        <v>m²</v>
      </c>
      <c r="H42" s="7">
        <v>8.5500000000000007</v>
      </c>
      <c r="I42" s="7">
        <f t="shared" si="7"/>
        <v>10.59</v>
      </c>
      <c r="J42" s="7">
        <f t="shared" si="8"/>
        <v>1212.03</v>
      </c>
      <c r="K42" s="48" t="e">
        <f t="shared" si="3"/>
        <v>#REF!</v>
      </c>
      <c r="L42" s="48" t="e">
        <f t="shared" si="4"/>
        <v>#REF!</v>
      </c>
      <c r="M42" s="48"/>
      <c r="N42" s="48"/>
      <c r="O42" s="48" t="e">
        <f t="shared" si="5"/>
        <v>#REF!</v>
      </c>
    </row>
    <row r="43" spans="1:15" ht="51" x14ac:dyDescent="0.25">
      <c r="A43" s="4" t="s">
        <v>115</v>
      </c>
      <c r="B43" s="4" t="s">
        <v>26</v>
      </c>
      <c r="C43" s="4" t="s">
        <v>116</v>
      </c>
      <c r="D43" s="5" t="s">
        <v>117</v>
      </c>
      <c r="E43" s="4" t="s">
        <v>56</v>
      </c>
      <c r="F43" s="6">
        <v>11.02</v>
      </c>
      <c r="G43" s="4" t="str">
        <f t="shared" si="6"/>
        <v>m</v>
      </c>
      <c r="H43" s="7">
        <v>4.47</v>
      </c>
      <c r="I43" s="7">
        <f t="shared" si="7"/>
        <v>5.54</v>
      </c>
      <c r="J43" s="7">
        <f t="shared" si="8"/>
        <v>61.05</v>
      </c>
      <c r="K43" s="48" t="e">
        <f t="shared" si="3"/>
        <v>#REF!</v>
      </c>
      <c r="L43" s="48" t="e">
        <f t="shared" si="4"/>
        <v>#REF!</v>
      </c>
      <c r="M43" s="48"/>
      <c r="N43" s="48"/>
      <c r="O43" s="48" t="e">
        <f t="shared" si="5"/>
        <v>#REF!</v>
      </c>
    </row>
    <row r="44" spans="1:15" x14ac:dyDescent="0.25">
      <c r="A44" s="4" t="s">
        <v>118</v>
      </c>
      <c r="B44" s="4" t="s">
        <v>26</v>
      </c>
      <c r="C44" s="4" t="s">
        <v>119</v>
      </c>
      <c r="D44" s="5" t="s">
        <v>120</v>
      </c>
      <c r="E44" s="4" t="s">
        <v>29</v>
      </c>
      <c r="F44" s="6">
        <v>58.11</v>
      </c>
      <c r="G44" s="4" t="str">
        <f t="shared" si="6"/>
        <v>m²</v>
      </c>
      <c r="H44" s="7">
        <v>28.58</v>
      </c>
      <c r="I44" s="7">
        <f t="shared" si="7"/>
        <v>35.409999999999997</v>
      </c>
      <c r="J44" s="7">
        <f t="shared" si="8"/>
        <v>2057.6799999999998</v>
      </c>
      <c r="K44" s="48" t="e">
        <f t="shared" si="3"/>
        <v>#REF!</v>
      </c>
      <c r="L44" s="48" t="e">
        <f t="shared" si="4"/>
        <v>#REF!</v>
      </c>
      <c r="M44" s="48"/>
      <c r="N44" s="48"/>
      <c r="O44" s="48" t="e">
        <f t="shared" si="5"/>
        <v>#REF!</v>
      </c>
    </row>
    <row r="45" spans="1:15" x14ac:dyDescent="0.25">
      <c r="A45" s="4" t="s">
        <v>121</v>
      </c>
      <c r="B45" s="4" t="s">
        <v>26</v>
      </c>
      <c r="C45" s="4" t="s">
        <v>122</v>
      </c>
      <c r="D45" s="5" t="s">
        <v>123</v>
      </c>
      <c r="E45" s="4" t="s">
        <v>56</v>
      </c>
      <c r="F45" s="6">
        <v>8.5</v>
      </c>
      <c r="G45" s="4" t="str">
        <f t="shared" si="6"/>
        <v>m</v>
      </c>
      <c r="H45" s="7">
        <v>37.24</v>
      </c>
      <c r="I45" s="7">
        <f t="shared" si="7"/>
        <v>46.14</v>
      </c>
      <c r="J45" s="7">
        <f t="shared" si="8"/>
        <v>392.19</v>
      </c>
      <c r="K45" s="48" t="e">
        <f t="shared" si="3"/>
        <v>#REF!</v>
      </c>
      <c r="L45" s="48" t="e">
        <f t="shared" si="4"/>
        <v>#REF!</v>
      </c>
      <c r="M45" s="48"/>
      <c r="N45" s="48"/>
      <c r="O45" s="48" t="e">
        <f t="shared" si="5"/>
        <v>#REF!</v>
      </c>
    </row>
    <row r="46" spans="1:15" s="55" customFormat="1" x14ac:dyDescent="0.25">
      <c r="A46" s="49" t="s">
        <v>124</v>
      </c>
      <c r="B46" s="49"/>
      <c r="C46" s="50"/>
      <c r="D46" s="51" t="s">
        <v>125</v>
      </c>
      <c r="E46" s="50" t="s">
        <v>4</v>
      </c>
      <c r="F46" s="52"/>
      <c r="G46" s="52"/>
      <c r="H46" s="53"/>
      <c r="I46" s="53"/>
      <c r="J46" s="53">
        <f>SUM(J47:J49)</f>
        <v>9131.869999999999</v>
      </c>
      <c r="K46" s="54"/>
      <c r="L46" s="54"/>
      <c r="M46" s="54"/>
      <c r="N46" s="54"/>
      <c r="O46" s="54"/>
    </row>
    <row r="47" spans="1:15" x14ac:dyDescent="0.25">
      <c r="A47" s="4" t="s">
        <v>126</v>
      </c>
      <c r="B47" s="4" t="s">
        <v>26</v>
      </c>
      <c r="C47" s="4" t="s">
        <v>86</v>
      </c>
      <c r="D47" s="5" t="s">
        <v>87</v>
      </c>
      <c r="E47" s="4" t="s">
        <v>29</v>
      </c>
      <c r="F47" s="6">
        <v>172.56</v>
      </c>
      <c r="G47" s="4" t="str">
        <f>E47</f>
        <v>m²</v>
      </c>
      <c r="H47" s="7">
        <v>5.07</v>
      </c>
      <c r="I47" s="7">
        <f>ROUND(H47*(1+$B$2),2)</f>
        <v>6.28</v>
      </c>
      <c r="J47" s="7">
        <f>ROUND(I47*F47,2)</f>
        <v>1083.68</v>
      </c>
      <c r="K47" s="48" t="e">
        <f t="shared" si="3"/>
        <v>#REF!</v>
      </c>
      <c r="L47" s="48" t="e">
        <f t="shared" si="4"/>
        <v>#REF!</v>
      </c>
      <c r="M47" s="48"/>
      <c r="N47" s="48"/>
      <c r="O47" s="48" t="e">
        <f t="shared" si="5"/>
        <v>#REF!</v>
      </c>
    </row>
    <row r="48" spans="1:15" x14ac:dyDescent="0.25">
      <c r="A48" s="4" t="s">
        <v>127</v>
      </c>
      <c r="B48" s="4" t="s">
        <v>26</v>
      </c>
      <c r="C48" s="4" t="s">
        <v>89</v>
      </c>
      <c r="D48" s="5" t="s">
        <v>90</v>
      </c>
      <c r="E48" s="4" t="s">
        <v>29</v>
      </c>
      <c r="F48" s="6">
        <v>172.56</v>
      </c>
      <c r="G48" s="4" t="str">
        <f>E48</f>
        <v>m²</v>
      </c>
      <c r="H48" s="7">
        <v>16.13</v>
      </c>
      <c r="I48" s="7">
        <f>ROUND(H48*(1+$B$2),2)</f>
        <v>19.989999999999998</v>
      </c>
      <c r="J48" s="7">
        <f>ROUND(I48*F48,2)</f>
        <v>3449.47</v>
      </c>
      <c r="K48" s="48" t="e">
        <f t="shared" si="3"/>
        <v>#REF!</v>
      </c>
      <c r="L48" s="48" t="e">
        <f t="shared" si="4"/>
        <v>#REF!</v>
      </c>
      <c r="M48" s="48"/>
      <c r="N48" s="48"/>
      <c r="O48" s="48" t="e">
        <f t="shared" si="5"/>
        <v>#REF!</v>
      </c>
    </row>
    <row r="49" spans="1:15" x14ac:dyDescent="0.25">
      <c r="A49" s="4" t="s">
        <v>128</v>
      </c>
      <c r="B49" s="4" t="s">
        <v>26</v>
      </c>
      <c r="C49" s="4" t="s">
        <v>96</v>
      </c>
      <c r="D49" s="5" t="s">
        <v>97</v>
      </c>
      <c r="E49" s="4" t="s">
        <v>29</v>
      </c>
      <c r="F49" s="6">
        <v>172.56</v>
      </c>
      <c r="G49" s="4" t="str">
        <f>E49</f>
        <v>m²</v>
      </c>
      <c r="H49" s="7">
        <v>21.51</v>
      </c>
      <c r="I49" s="7">
        <f>ROUND(H49*(1+$B$2),2)</f>
        <v>26.65</v>
      </c>
      <c r="J49" s="7">
        <f>ROUND(I49*F49,2)</f>
        <v>4598.72</v>
      </c>
      <c r="K49" s="48" t="e">
        <f t="shared" si="3"/>
        <v>#REF!</v>
      </c>
      <c r="L49" s="48" t="e">
        <f t="shared" si="4"/>
        <v>#REF!</v>
      </c>
      <c r="M49" s="48"/>
      <c r="N49" s="48"/>
      <c r="O49" s="48" t="e">
        <f t="shared" si="5"/>
        <v>#REF!</v>
      </c>
    </row>
    <row r="50" spans="1:15" s="55" customFormat="1" x14ac:dyDescent="0.25">
      <c r="A50" s="49" t="s">
        <v>129</v>
      </c>
      <c r="B50" s="49"/>
      <c r="C50" s="50"/>
      <c r="D50" s="51" t="s">
        <v>130</v>
      </c>
      <c r="E50" s="50" t="s">
        <v>4</v>
      </c>
      <c r="F50" s="52"/>
      <c r="G50" s="52"/>
      <c r="H50" s="53"/>
      <c r="I50" s="53"/>
      <c r="J50" s="53">
        <f>SUM(J51:J60)</f>
        <v>42523.340000000004</v>
      </c>
      <c r="K50" s="54"/>
      <c r="L50" s="54"/>
      <c r="M50" s="54"/>
      <c r="N50" s="54"/>
      <c r="O50" s="54"/>
    </row>
    <row r="51" spans="1:15" x14ac:dyDescent="0.25">
      <c r="A51" s="4" t="s">
        <v>131</v>
      </c>
      <c r="B51" s="4" t="s">
        <v>26</v>
      </c>
      <c r="C51" s="4" t="s">
        <v>132</v>
      </c>
      <c r="D51" s="5" t="s">
        <v>133</v>
      </c>
      <c r="E51" s="4" t="s">
        <v>29</v>
      </c>
      <c r="F51" s="6">
        <v>7.2</v>
      </c>
      <c r="G51" s="4" t="str">
        <f t="shared" ref="G51:G60" si="9">E51</f>
        <v>m²</v>
      </c>
      <c r="H51" s="7">
        <v>975.67</v>
      </c>
      <c r="I51" s="7">
        <f t="shared" ref="I51:I60" si="10">ROUND(H51*(1+$B$2),2)</f>
        <v>1208.8599999999999</v>
      </c>
      <c r="J51" s="7">
        <f t="shared" ref="J51:J60" si="11">ROUND(I51*F51,2)</f>
        <v>8703.7900000000009</v>
      </c>
      <c r="K51" s="48" t="e">
        <f t="shared" si="3"/>
        <v>#REF!</v>
      </c>
      <c r="L51" s="48" t="e">
        <f t="shared" si="4"/>
        <v>#REF!</v>
      </c>
      <c r="M51" s="48"/>
      <c r="N51" s="48"/>
      <c r="O51" s="48" t="e">
        <f t="shared" si="5"/>
        <v>#REF!</v>
      </c>
    </row>
    <row r="52" spans="1:15" x14ac:dyDescent="0.25">
      <c r="A52" s="4" t="s">
        <v>134</v>
      </c>
      <c r="B52" s="4" t="s">
        <v>26</v>
      </c>
      <c r="C52" s="4" t="s">
        <v>135</v>
      </c>
      <c r="D52" s="5" t="s">
        <v>136</v>
      </c>
      <c r="E52" s="4" t="s">
        <v>29</v>
      </c>
      <c r="F52" s="6">
        <v>1.95</v>
      </c>
      <c r="G52" s="4" t="str">
        <f t="shared" si="9"/>
        <v>m²</v>
      </c>
      <c r="H52" s="7">
        <v>408.03</v>
      </c>
      <c r="I52" s="7">
        <f t="shared" si="10"/>
        <v>505.55</v>
      </c>
      <c r="J52" s="7">
        <f t="shared" si="11"/>
        <v>985.82</v>
      </c>
      <c r="K52" s="48" t="e">
        <f t="shared" si="3"/>
        <v>#REF!</v>
      </c>
      <c r="L52" s="48" t="e">
        <f t="shared" si="4"/>
        <v>#REF!</v>
      </c>
      <c r="M52" s="48"/>
      <c r="N52" s="48"/>
      <c r="O52" s="48" t="e">
        <f t="shared" si="5"/>
        <v>#REF!</v>
      </c>
    </row>
    <row r="53" spans="1:15" x14ac:dyDescent="0.25">
      <c r="A53" s="4" t="s">
        <v>137</v>
      </c>
      <c r="B53" s="4" t="s">
        <v>26</v>
      </c>
      <c r="C53" s="4" t="s">
        <v>138</v>
      </c>
      <c r="D53" s="5" t="s">
        <v>139</v>
      </c>
      <c r="E53" s="4" t="s">
        <v>140</v>
      </c>
      <c r="F53" s="6">
        <v>6</v>
      </c>
      <c r="G53" s="4" t="str">
        <f t="shared" si="9"/>
        <v>un</v>
      </c>
      <c r="H53" s="7">
        <v>400.95</v>
      </c>
      <c r="I53" s="7">
        <f t="shared" si="10"/>
        <v>496.78</v>
      </c>
      <c r="J53" s="7">
        <f t="shared" si="11"/>
        <v>2980.68</v>
      </c>
      <c r="K53" s="48" t="e">
        <f t="shared" si="3"/>
        <v>#REF!</v>
      </c>
      <c r="L53" s="48" t="e">
        <f t="shared" si="4"/>
        <v>#REF!</v>
      </c>
      <c r="M53" s="48"/>
      <c r="N53" s="48"/>
      <c r="O53" s="48" t="e">
        <f t="shared" si="5"/>
        <v>#REF!</v>
      </c>
    </row>
    <row r="54" spans="1:15" ht="25.5" x14ac:dyDescent="0.25">
      <c r="A54" s="4" t="s">
        <v>141</v>
      </c>
      <c r="B54" s="4" t="s">
        <v>26</v>
      </c>
      <c r="C54" s="4" t="s">
        <v>142</v>
      </c>
      <c r="D54" s="5" t="s">
        <v>143</v>
      </c>
      <c r="E54" s="4" t="s">
        <v>144</v>
      </c>
      <c r="F54" s="6">
        <v>6</v>
      </c>
      <c r="G54" s="4" t="str">
        <f t="shared" si="9"/>
        <v>cj</v>
      </c>
      <c r="H54" s="7">
        <v>189.37</v>
      </c>
      <c r="I54" s="7">
        <f t="shared" si="10"/>
        <v>234.63</v>
      </c>
      <c r="J54" s="7">
        <f t="shared" si="11"/>
        <v>1407.78</v>
      </c>
      <c r="K54" s="48" t="e">
        <f t="shared" si="3"/>
        <v>#REF!</v>
      </c>
      <c r="L54" s="48" t="e">
        <f t="shared" si="4"/>
        <v>#REF!</v>
      </c>
      <c r="M54" s="48"/>
      <c r="N54" s="48"/>
      <c r="O54" s="48" t="e">
        <f t="shared" si="5"/>
        <v>#REF!</v>
      </c>
    </row>
    <row r="55" spans="1:15" ht="25.5" x14ac:dyDescent="0.25">
      <c r="A55" s="4" t="s">
        <v>145</v>
      </c>
      <c r="B55" s="4" t="s">
        <v>26</v>
      </c>
      <c r="C55" s="4" t="s">
        <v>146</v>
      </c>
      <c r="D55" s="5" t="s">
        <v>147</v>
      </c>
      <c r="E55" s="4" t="s">
        <v>140</v>
      </c>
      <c r="F55" s="6">
        <v>1</v>
      </c>
      <c r="G55" s="4" t="str">
        <f t="shared" si="9"/>
        <v>un</v>
      </c>
      <c r="H55" s="7">
        <v>203.18</v>
      </c>
      <c r="I55" s="7">
        <f t="shared" si="10"/>
        <v>251.74</v>
      </c>
      <c r="J55" s="7">
        <f t="shared" si="11"/>
        <v>251.74</v>
      </c>
      <c r="K55" s="48" t="e">
        <f t="shared" si="3"/>
        <v>#REF!</v>
      </c>
      <c r="L55" s="48" t="e">
        <f t="shared" si="4"/>
        <v>#REF!</v>
      </c>
      <c r="M55" s="48"/>
      <c r="N55" s="48"/>
      <c r="O55" s="48" t="e">
        <f t="shared" si="5"/>
        <v>#REF!</v>
      </c>
    </row>
    <row r="56" spans="1:15" ht="25.5" x14ac:dyDescent="0.25">
      <c r="A56" s="4" t="s">
        <v>148</v>
      </c>
      <c r="B56" s="4" t="s">
        <v>26</v>
      </c>
      <c r="C56" s="4" t="s">
        <v>149</v>
      </c>
      <c r="D56" s="5" t="s">
        <v>150</v>
      </c>
      <c r="E56" s="4" t="s">
        <v>29</v>
      </c>
      <c r="F56" s="6">
        <v>7.6</v>
      </c>
      <c r="G56" s="4" t="str">
        <f t="shared" si="9"/>
        <v>m²</v>
      </c>
      <c r="H56" s="7">
        <v>190.34</v>
      </c>
      <c r="I56" s="7">
        <f t="shared" si="10"/>
        <v>235.83</v>
      </c>
      <c r="J56" s="7">
        <f t="shared" si="11"/>
        <v>1792.31</v>
      </c>
      <c r="K56" s="48" t="e">
        <f t="shared" si="3"/>
        <v>#REF!</v>
      </c>
      <c r="L56" s="48" t="e">
        <f t="shared" si="4"/>
        <v>#REF!</v>
      </c>
      <c r="M56" s="48"/>
      <c r="N56" s="48"/>
      <c r="O56" s="48" t="e">
        <f t="shared" si="5"/>
        <v>#REF!</v>
      </c>
    </row>
    <row r="57" spans="1:15" ht="25.5" x14ac:dyDescent="0.25">
      <c r="A57" s="4" t="s">
        <v>151</v>
      </c>
      <c r="B57" s="4" t="s">
        <v>26</v>
      </c>
      <c r="C57" s="4" t="s">
        <v>152</v>
      </c>
      <c r="D57" s="5" t="s">
        <v>153</v>
      </c>
      <c r="E57" s="4" t="s">
        <v>144</v>
      </c>
      <c r="F57" s="6">
        <v>4</v>
      </c>
      <c r="G57" s="4" t="str">
        <f t="shared" si="9"/>
        <v>cj</v>
      </c>
      <c r="H57" s="7">
        <v>148.12</v>
      </c>
      <c r="I57" s="7">
        <f t="shared" si="10"/>
        <v>183.52</v>
      </c>
      <c r="J57" s="7">
        <f t="shared" si="11"/>
        <v>734.08</v>
      </c>
      <c r="K57" s="48" t="e">
        <f t="shared" si="3"/>
        <v>#REF!</v>
      </c>
      <c r="L57" s="48" t="e">
        <f t="shared" si="4"/>
        <v>#REF!</v>
      </c>
      <c r="M57" s="48"/>
      <c r="N57" s="48"/>
      <c r="O57" s="48" t="e">
        <f t="shared" si="5"/>
        <v>#REF!</v>
      </c>
    </row>
    <row r="58" spans="1:15" x14ac:dyDescent="0.25">
      <c r="A58" s="4" t="s">
        <v>154</v>
      </c>
      <c r="B58" s="4" t="s">
        <v>26</v>
      </c>
      <c r="C58" s="4" t="s">
        <v>155</v>
      </c>
      <c r="D58" s="5" t="s">
        <v>156</v>
      </c>
      <c r="E58" s="4" t="s">
        <v>29</v>
      </c>
      <c r="F58" s="6">
        <v>23.119999999999997</v>
      </c>
      <c r="G58" s="4" t="str">
        <f t="shared" si="9"/>
        <v>m²</v>
      </c>
      <c r="H58" s="7">
        <v>791.58</v>
      </c>
      <c r="I58" s="7">
        <f t="shared" si="10"/>
        <v>980.77</v>
      </c>
      <c r="J58" s="7">
        <f t="shared" si="11"/>
        <v>22675.4</v>
      </c>
      <c r="K58" s="48" t="e">
        <f t="shared" si="3"/>
        <v>#REF!</v>
      </c>
      <c r="L58" s="48" t="e">
        <f t="shared" si="4"/>
        <v>#REF!</v>
      </c>
      <c r="M58" s="48"/>
      <c r="N58" s="48"/>
      <c r="O58" s="48" t="e">
        <f t="shared" si="5"/>
        <v>#REF!</v>
      </c>
    </row>
    <row r="59" spans="1:15" ht="25.5" x14ac:dyDescent="0.25">
      <c r="A59" s="4" t="s">
        <v>157</v>
      </c>
      <c r="B59" s="4" t="s">
        <v>26</v>
      </c>
      <c r="C59" s="4" t="s">
        <v>158</v>
      </c>
      <c r="D59" s="5" t="s">
        <v>159</v>
      </c>
      <c r="E59" s="4" t="s">
        <v>29</v>
      </c>
      <c r="F59" s="6">
        <v>1.89</v>
      </c>
      <c r="G59" s="4" t="str">
        <f t="shared" si="9"/>
        <v>m²</v>
      </c>
      <c r="H59" s="7">
        <v>1031.3399999999999</v>
      </c>
      <c r="I59" s="7">
        <f t="shared" si="10"/>
        <v>1277.83</v>
      </c>
      <c r="J59" s="7">
        <f t="shared" si="11"/>
        <v>2415.1</v>
      </c>
      <c r="K59" s="48" t="e">
        <f t="shared" si="3"/>
        <v>#REF!</v>
      </c>
      <c r="L59" s="48" t="e">
        <f t="shared" si="4"/>
        <v>#REF!</v>
      </c>
      <c r="M59" s="48"/>
      <c r="N59" s="48"/>
      <c r="O59" s="48" t="e">
        <f t="shared" si="5"/>
        <v>#REF!</v>
      </c>
    </row>
    <row r="60" spans="1:15" x14ac:dyDescent="0.25">
      <c r="A60" s="4" t="s">
        <v>160</v>
      </c>
      <c r="B60" s="4" t="s">
        <v>26</v>
      </c>
      <c r="C60" s="4" t="s">
        <v>161</v>
      </c>
      <c r="D60" s="5" t="s">
        <v>162</v>
      </c>
      <c r="E60" s="4" t="s">
        <v>29</v>
      </c>
      <c r="F60" s="6">
        <v>0.36</v>
      </c>
      <c r="G60" s="4" t="str">
        <f t="shared" si="9"/>
        <v>m²</v>
      </c>
      <c r="H60" s="7">
        <v>1292.81</v>
      </c>
      <c r="I60" s="7">
        <f t="shared" si="10"/>
        <v>1601.79</v>
      </c>
      <c r="J60" s="7">
        <f t="shared" si="11"/>
        <v>576.64</v>
      </c>
      <c r="K60" s="48" t="e">
        <f t="shared" si="3"/>
        <v>#REF!</v>
      </c>
      <c r="L60" s="48" t="e">
        <f t="shared" si="4"/>
        <v>#REF!</v>
      </c>
      <c r="M60" s="48"/>
      <c r="N60" s="48"/>
      <c r="O60" s="48" t="e">
        <f t="shared" si="5"/>
        <v>#REF!</v>
      </c>
    </row>
    <row r="61" spans="1:15" s="55" customFormat="1" x14ac:dyDescent="0.25">
      <c r="A61" s="49" t="s">
        <v>163</v>
      </c>
      <c r="B61" s="49"/>
      <c r="C61" s="50"/>
      <c r="D61" s="51" t="s">
        <v>164</v>
      </c>
      <c r="E61" s="50" t="s">
        <v>4</v>
      </c>
      <c r="F61" s="52"/>
      <c r="G61" s="52"/>
      <c r="H61" s="53"/>
      <c r="I61" s="53"/>
      <c r="J61" s="53">
        <f>SUM(J62:J81)</f>
        <v>24174.829999999994</v>
      </c>
      <c r="K61" s="54"/>
      <c r="L61" s="54"/>
      <c r="M61" s="54"/>
      <c r="N61" s="54"/>
      <c r="O61" s="54"/>
    </row>
    <row r="62" spans="1:15" ht="25.5" x14ac:dyDescent="0.25">
      <c r="A62" s="4" t="s">
        <v>165</v>
      </c>
      <c r="B62" s="4" t="s">
        <v>26</v>
      </c>
      <c r="C62" s="4" t="s">
        <v>166</v>
      </c>
      <c r="D62" s="5" t="s">
        <v>167</v>
      </c>
      <c r="E62" s="4" t="s">
        <v>140</v>
      </c>
      <c r="F62" s="6">
        <v>11</v>
      </c>
      <c r="G62" s="4" t="str">
        <f t="shared" ref="G62:G81" si="12">E62</f>
        <v>un</v>
      </c>
      <c r="H62" s="7">
        <v>54.49</v>
      </c>
      <c r="I62" s="7">
        <f t="shared" ref="I62:I81" si="13">ROUND(H62*(1+$B$2),2)</f>
        <v>67.510000000000005</v>
      </c>
      <c r="J62" s="7">
        <f t="shared" ref="J62:J81" si="14">ROUND(I62*F62,2)</f>
        <v>742.61</v>
      </c>
      <c r="K62" s="48" t="e">
        <f t="shared" si="3"/>
        <v>#REF!</v>
      </c>
      <c r="L62" s="48" t="e">
        <f t="shared" si="4"/>
        <v>#REF!</v>
      </c>
      <c r="M62" s="48"/>
      <c r="N62" s="48"/>
      <c r="O62" s="48" t="e">
        <f t="shared" si="5"/>
        <v>#REF!</v>
      </c>
    </row>
    <row r="63" spans="1:15" x14ac:dyDescent="0.25">
      <c r="A63" s="4" t="s">
        <v>168</v>
      </c>
      <c r="B63" s="4" t="s">
        <v>26</v>
      </c>
      <c r="C63" s="4" t="s">
        <v>169</v>
      </c>
      <c r="D63" s="5" t="s">
        <v>170</v>
      </c>
      <c r="E63" s="4" t="s">
        <v>140</v>
      </c>
      <c r="F63" s="6">
        <v>2</v>
      </c>
      <c r="G63" s="4" t="str">
        <f t="shared" si="12"/>
        <v>un</v>
      </c>
      <c r="H63" s="7">
        <v>225.9</v>
      </c>
      <c r="I63" s="7">
        <f t="shared" si="13"/>
        <v>279.89</v>
      </c>
      <c r="J63" s="7">
        <f t="shared" si="14"/>
        <v>559.78</v>
      </c>
      <c r="K63" s="48" t="e">
        <f t="shared" si="3"/>
        <v>#REF!</v>
      </c>
      <c r="L63" s="48" t="e">
        <f t="shared" si="4"/>
        <v>#REF!</v>
      </c>
      <c r="M63" s="48"/>
      <c r="N63" s="48"/>
      <c r="O63" s="48" t="e">
        <f t="shared" si="5"/>
        <v>#REF!</v>
      </c>
    </row>
    <row r="64" spans="1:15" x14ac:dyDescent="0.25">
      <c r="A64" s="4" t="s">
        <v>171</v>
      </c>
      <c r="B64" s="4" t="s">
        <v>26</v>
      </c>
      <c r="C64" s="4" t="s">
        <v>172</v>
      </c>
      <c r="D64" s="5" t="s">
        <v>173</v>
      </c>
      <c r="E64" s="4" t="s">
        <v>140</v>
      </c>
      <c r="F64" s="6">
        <v>11</v>
      </c>
      <c r="G64" s="4" t="str">
        <f t="shared" si="12"/>
        <v>un</v>
      </c>
      <c r="H64" s="7">
        <v>236.64</v>
      </c>
      <c r="I64" s="7">
        <f t="shared" si="13"/>
        <v>293.2</v>
      </c>
      <c r="J64" s="7">
        <f t="shared" si="14"/>
        <v>3225.2</v>
      </c>
      <c r="K64" s="48" t="e">
        <f t="shared" si="3"/>
        <v>#REF!</v>
      </c>
      <c r="L64" s="48" t="e">
        <f t="shared" si="4"/>
        <v>#REF!</v>
      </c>
      <c r="M64" s="48"/>
      <c r="N64" s="48"/>
      <c r="O64" s="48" t="e">
        <f t="shared" si="5"/>
        <v>#REF!</v>
      </c>
    </row>
    <row r="65" spans="1:15" ht="25.5" x14ac:dyDescent="0.25">
      <c r="A65" s="4" t="s">
        <v>174</v>
      </c>
      <c r="B65" s="4" t="s">
        <v>26</v>
      </c>
      <c r="C65" s="4" t="s">
        <v>175</v>
      </c>
      <c r="D65" s="5" t="s">
        <v>176</v>
      </c>
      <c r="E65" s="4" t="s">
        <v>140</v>
      </c>
      <c r="F65" s="6">
        <v>2</v>
      </c>
      <c r="G65" s="4" t="str">
        <f t="shared" si="12"/>
        <v>un</v>
      </c>
      <c r="H65" s="7">
        <v>903.99</v>
      </c>
      <c r="I65" s="7">
        <f t="shared" si="13"/>
        <v>1120.04</v>
      </c>
      <c r="J65" s="7">
        <f t="shared" si="14"/>
        <v>2240.08</v>
      </c>
      <c r="K65" s="48" t="e">
        <f t="shared" si="3"/>
        <v>#REF!</v>
      </c>
      <c r="L65" s="48" t="e">
        <f t="shared" si="4"/>
        <v>#REF!</v>
      </c>
      <c r="M65" s="48"/>
      <c r="N65" s="48"/>
      <c r="O65" s="48" t="e">
        <f t="shared" si="5"/>
        <v>#REF!</v>
      </c>
    </row>
    <row r="66" spans="1:15" ht="25.5" x14ac:dyDescent="0.25">
      <c r="A66" s="4" t="s">
        <v>177</v>
      </c>
      <c r="B66" s="4" t="s">
        <v>26</v>
      </c>
      <c r="C66" s="4" t="s">
        <v>178</v>
      </c>
      <c r="D66" s="5" t="s">
        <v>179</v>
      </c>
      <c r="E66" s="4" t="s">
        <v>144</v>
      </c>
      <c r="F66" s="6">
        <v>11</v>
      </c>
      <c r="G66" s="4" t="str">
        <f t="shared" si="12"/>
        <v>cj</v>
      </c>
      <c r="H66" s="7">
        <v>483.1</v>
      </c>
      <c r="I66" s="7">
        <f t="shared" si="13"/>
        <v>598.55999999999995</v>
      </c>
      <c r="J66" s="7">
        <f t="shared" si="14"/>
        <v>6584.16</v>
      </c>
      <c r="K66" s="48" t="e">
        <f t="shared" si="3"/>
        <v>#REF!</v>
      </c>
      <c r="L66" s="48" t="e">
        <f t="shared" si="4"/>
        <v>#REF!</v>
      </c>
      <c r="M66" s="48"/>
      <c r="N66" s="48"/>
      <c r="O66" s="48" t="e">
        <f t="shared" si="5"/>
        <v>#REF!</v>
      </c>
    </row>
    <row r="67" spans="1:15" ht="25.5" x14ac:dyDescent="0.25">
      <c r="A67" s="4" t="s">
        <v>180</v>
      </c>
      <c r="B67" s="4" t="s">
        <v>26</v>
      </c>
      <c r="C67" s="4" t="s">
        <v>181</v>
      </c>
      <c r="D67" s="5" t="s">
        <v>182</v>
      </c>
      <c r="E67" s="4" t="s">
        <v>140</v>
      </c>
      <c r="F67" s="6">
        <v>2</v>
      </c>
      <c r="G67" s="4" t="str">
        <f t="shared" si="12"/>
        <v>un</v>
      </c>
      <c r="H67" s="7">
        <v>601.19000000000005</v>
      </c>
      <c r="I67" s="7">
        <f t="shared" si="13"/>
        <v>744.87</v>
      </c>
      <c r="J67" s="7">
        <f t="shared" si="14"/>
        <v>1489.74</v>
      </c>
      <c r="K67" s="48" t="e">
        <f t="shared" si="3"/>
        <v>#REF!</v>
      </c>
      <c r="L67" s="48" t="e">
        <f t="shared" si="4"/>
        <v>#REF!</v>
      </c>
      <c r="M67" s="48"/>
      <c r="N67" s="48"/>
      <c r="O67" s="48" t="e">
        <f t="shared" si="5"/>
        <v>#REF!</v>
      </c>
    </row>
    <row r="68" spans="1:15" ht="25.5" x14ac:dyDescent="0.25">
      <c r="A68" s="4" t="s">
        <v>183</v>
      </c>
      <c r="B68" s="4" t="s">
        <v>26</v>
      </c>
      <c r="C68" s="4" t="s">
        <v>184</v>
      </c>
      <c r="D68" s="5" t="s">
        <v>185</v>
      </c>
      <c r="E68" s="4" t="s">
        <v>144</v>
      </c>
      <c r="F68" s="6">
        <v>2</v>
      </c>
      <c r="G68" s="4" t="str">
        <f t="shared" si="12"/>
        <v>cj</v>
      </c>
      <c r="H68" s="7">
        <v>581.17999999999995</v>
      </c>
      <c r="I68" s="7">
        <f t="shared" si="13"/>
        <v>720.08</v>
      </c>
      <c r="J68" s="7">
        <f t="shared" si="14"/>
        <v>1440.16</v>
      </c>
      <c r="K68" s="48" t="e">
        <f t="shared" si="3"/>
        <v>#REF!</v>
      </c>
      <c r="L68" s="48" t="e">
        <f t="shared" si="4"/>
        <v>#REF!</v>
      </c>
      <c r="M68" s="48"/>
      <c r="N68" s="48"/>
      <c r="O68" s="48" t="e">
        <f t="shared" si="5"/>
        <v>#REF!</v>
      </c>
    </row>
    <row r="69" spans="1:15" ht="25.5" x14ac:dyDescent="0.25">
      <c r="A69" s="4" t="s">
        <v>186</v>
      </c>
      <c r="B69" s="4" t="s">
        <v>26</v>
      </c>
      <c r="C69" s="4" t="s">
        <v>187</v>
      </c>
      <c r="D69" s="5" t="s">
        <v>188</v>
      </c>
      <c r="E69" s="4" t="s">
        <v>140</v>
      </c>
      <c r="F69" s="6">
        <v>1</v>
      </c>
      <c r="G69" s="4" t="str">
        <f t="shared" si="12"/>
        <v>un</v>
      </c>
      <c r="H69" s="7">
        <v>75.180000000000007</v>
      </c>
      <c r="I69" s="7">
        <f t="shared" si="13"/>
        <v>93.15</v>
      </c>
      <c r="J69" s="7">
        <f t="shared" si="14"/>
        <v>93.15</v>
      </c>
      <c r="K69" s="48" t="e">
        <f t="shared" si="3"/>
        <v>#REF!</v>
      </c>
      <c r="L69" s="48" t="e">
        <f t="shared" si="4"/>
        <v>#REF!</v>
      </c>
      <c r="M69" s="48"/>
      <c r="N69" s="48"/>
      <c r="O69" s="48" t="e">
        <f t="shared" si="5"/>
        <v>#REF!</v>
      </c>
    </row>
    <row r="70" spans="1:15" ht="25.5" x14ac:dyDescent="0.25">
      <c r="A70" s="4" t="s">
        <v>189</v>
      </c>
      <c r="B70" s="4" t="s">
        <v>26</v>
      </c>
      <c r="C70" s="4" t="s">
        <v>190</v>
      </c>
      <c r="D70" s="5" t="s">
        <v>191</v>
      </c>
      <c r="E70" s="4" t="s">
        <v>29</v>
      </c>
      <c r="F70" s="6">
        <v>1.85</v>
      </c>
      <c r="G70" s="4" t="str">
        <f t="shared" si="12"/>
        <v>m²</v>
      </c>
      <c r="H70" s="7">
        <v>400.71</v>
      </c>
      <c r="I70" s="7">
        <f t="shared" si="13"/>
        <v>496.48</v>
      </c>
      <c r="J70" s="7">
        <f t="shared" si="14"/>
        <v>918.49</v>
      </c>
      <c r="K70" s="48" t="e">
        <f t="shared" si="3"/>
        <v>#REF!</v>
      </c>
      <c r="L70" s="48" t="e">
        <f t="shared" si="4"/>
        <v>#REF!</v>
      </c>
      <c r="M70" s="48"/>
      <c r="N70" s="48"/>
      <c r="O70" s="48" t="e">
        <f t="shared" si="5"/>
        <v>#REF!</v>
      </c>
    </row>
    <row r="71" spans="1:15" x14ac:dyDescent="0.25">
      <c r="A71" s="4" t="s">
        <v>192</v>
      </c>
      <c r="B71" s="4" t="s">
        <v>26</v>
      </c>
      <c r="C71" s="4" t="s">
        <v>193</v>
      </c>
      <c r="D71" s="5" t="s">
        <v>194</v>
      </c>
      <c r="E71" s="4" t="s">
        <v>140</v>
      </c>
      <c r="F71" s="6">
        <v>1</v>
      </c>
      <c r="G71" s="4" t="str">
        <f t="shared" si="12"/>
        <v>un</v>
      </c>
      <c r="H71" s="7">
        <v>166.71</v>
      </c>
      <c r="I71" s="7">
        <f t="shared" si="13"/>
        <v>206.55</v>
      </c>
      <c r="J71" s="7">
        <f t="shared" si="14"/>
        <v>206.55</v>
      </c>
      <c r="K71" s="48" t="e">
        <f t="shared" si="3"/>
        <v>#REF!</v>
      </c>
      <c r="L71" s="48" t="e">
        <f t="shared" si="4"/>
        <v>#REF!</v>
      </c>
      <c r="M71" s="48"/>
      <c r="N71" s="48"/>
      <c r="O71" s="48" t="e">
        <f t="shared" si="5"/>
        <v>#REF!</v>
      </c>
    </row>
    <row r="72" spans="1:15" x14ac:dyDescent="0.25">
      <c r="A72" s="4" t="s">
        <v>195</v>
      </c>
      <c r="B72" s="4" t="s">
        <v>26</v>
      </c>
      <c r="C72" s="4" t="s">
        <v>196</v>
      </c>
      <c r="D72" s="5" t="s">
        <v>197</v>
      </c>
      <c r="E72" s="4" t="s">
        <v>140</v>
      </c>
      <c r="F72" s="6">
        <v>13</v>
      </c>
      <c r="G72" s="4" t="str">
        <f t="shared" si="12"/>
        <v>un</v>
      </c>
      <c r="H72" s="7">
        <v>4.76</v>
      </c>
      <c r="I72" s="7">
        <f t="shared" si="13"/>
        <v>5.9</v>
      </c>
      <c r="J72" s="7">
        <f t="shared" si="14"/>
        <v>76.7</v>
      </c>
      <c r="K72" s="48" t="e">
        <f t="shared" si="3"/>
        <v>#REF!</v>
      </c>
      <c r="L72" s="48" t="e">
        <f t="shared" si="4"/>
        <v>#REF!</v>
      </c>
      <c r="M72" s="48"/>
      <c r="N72" s="48"/>
      <c r="O72" s="48" t="e">
        <f t="shared" si="5"/>
        <v>#REF!</v>
      </c>
    </row>
    <row r="73" spans="1:15" x14ac:dyDescent="0.25">
      <c r="A73" s="4" t="s">
        <v>198</v>
      </c>
      <c r="B73" s="4" t="s">
        <v>26</v>
      </c>
      <c r="C73" s="4" t="s">
        <v>199</v>
      </c>
      <c r="D73" s="5" t="s">
        <v>200</v>
      </c>
      <c r="E73" s="4" t="s">
        <v>140</v>
      </c>
      <c r="F73" s="6">
        <v>1</v>
      </c>
      <c r="G73" s="4" t="str">
        <f t="shared" si="12"/>
        <v>un</v>
      </c>
      <c r="H73" s="7">
        <v>37.35</v>
      </c>
      <c r="I73" s="7">
        <f t="shared" si="13"/>
        <v>46.28</v>
      </c>
      <c r="J73" s="7">
        <f t="shared" si="14"/>
        <v>46.28</v>
      </c>
      <c r="K73" s="48" t="e">
        <f t="shared" si="3"/>
        <v>#REF!</v>
      </c>
      <c r="L73" s="48" t="e">
        <f t="shared" si="4"/>
        <v>#REF!</v>
      </c>
      <c r="M73" s="48"/>
      <c r="N73" s="48"/>
      <c r="O73" s="48" t="e">
        <f t="shared" si="5"/>
        <v>#REF!</v>
      </c>
    </row>
    <row r="74" spans="1:15" x14ac:dyDescent="0.25">
      <c r="A74" s="4" t="s">
        <v>201</v>
      </c>
      <c r="B74" s="4" t="s">
        <v>26</v>
      </c>
      <c r="C74" s="4" t="s">
        <v>202</v>
      </c>
      <c r="D74" s="5" t="s">
        <v>203</v>
      </c>
      <c r="E74" s="4" t="s">
        <v>140</v>
      </c>
      <c r="F74" s="6">
        <v>9</v>
      </c>
      <c r="G74" s="4" t="str">
        <f t="shared" si="12"/>
        <v>un</v>
      </c>
      <c r="H74" s="7">
        <v>90.91</v>
      </c>
      <c r="I74" s="7">
        <f t="shared" si="13"/>
        <v>112.64</v>
      </c>
      <c r="J74" s="7">
        <f t="shared" si="14"/>
        <v>1013.76</v>
      </c>
      <c r="K74" s="48" t="e">
        <f t="shared" si="3"/>
        <v>#REF!</v>
      </c>
      <c r="L74" s="48" t="e">
        <f t="shared" si="4"/>
        <v>#REF!</v>
      </c>
      <c r="M74" s="48"/>
      <c r="N74" s="48"/>
      <c r="O74" s="48" t="e">
        <f t="shared" si="5"/>
        <v>#REF!</v>
      </c>
    </row>
    <row r="75" spans="1:15" x14ac:dyDescent="0.25">
      <c r="A75" s="4" t="s">
        <v>204</v>
      </c>
      <c r="B75" s="4" t="s">
        <v>26</v>
      </c>
      <c r="C75" s="4" t="s">
        <v>205</v>
      </c>
      <c r="D75" s="5" t="s">
        <v>206</v>
      </c>
      <c r="E75" s="4" t="s">
        <v>140</v>
      </c>
      <c r="F75" s="6">
        <v>19</v>
      </c>
      <c r="G75" s="4" t="str">
        <f t="shared" si="12"/>
        <v>un</v>
      </c>
      <c r="H75" s="7">
        <v>41.81</v>
      </c>
      <c r="I75" s="7">
        <f t="shared" si="13"/>
        <v>51.8</v>
      </c>
      <c r="J75" s="7">
        <f t="shared" si="14"/>
        <v>984.2</v>
      </c>
      <c r="K75" s="48" t="e">
        <f t="shared" ref="K75:K81" si="15">ROUND(J75*$I$137,2)</f>
        <v>#REF!</v>
      </c>
      <c r="L75" s="48" t="e">
        <f t="shared" ref="L75:L81" si="16">ROUND(J75*$J$137,2)</f>
        <v>#REF!</v>
      </c>
      <c r="M75" s="48"/>
      <c r="N75" s="48"/>
      <c r="O75" s="48" t="e">
        <f t="shared" ref="O75:O95" si="17">L75+K75</f>
        <v>#REF!</v>
      </c>
    </row>
    <row r="76" spans="1:15" x14ac:dyDescent="0.25">
      <c r="A76" s="4" t="s">
        <v>207</v>
      </c>
      <c r="B76" s="4" t="s">
        <v>26</v>
      </c>
      <c r="C76" s="4" t="s">
        <v>208</v>
      </c>
      <c r="D76" s="5" t="s">
        <v>209</v>
      </c>
      <c r="E76" s="4" t="s">
        <v>140</v>
      </c>
      <c r="F76" s="6">
        <v>13</v>
      </c>
      <c r="G76" s="4" t="str">
        <f t="shared" si="12"/>
        <v>un</v>
      </c>
      <c r="H76" s="7">
        <v>28.91</v>
      </c>
      <c r="I76" s="7">
        <f t="shared" si="13"/>
        <v>35.82</v>
      </c>
      <c r="J76" s="7">
        <f t="shared" si="14"/>
        <v>465.66</v>
      </c>
      <c r="K76" s="48" t="e">
        <f t="shared" si="15"/>
        <v>#REF!</v>
      </c>
      <c r="L76" s="48" t="e">
        <f t="shared" si="16"/>
        <v>#REF!</v>
      </c>
      <c r="M76" s="48"/>
      <c r="N76" s="48"/>
      <c r="O76" s="48" t="e">
        <f t="shared" si="17"/>
        <v>#REF!</v>
      </c>
    </row>
    <row r="77" spans="1:15" x14ac:dyDescent="0.25">
      <c r="A77" s="4" t="s">
        <v>210</v>
      </c>
      <c r="B77" s="4" t="s">
        <v>26</v>
      </c>
      <c r="C77" s="4" t="s">
        <v>211</v>
      </c>
      <c r="D77" s="5" t="s">
        <v>212</v>
      </c>
      <c r="E77" s="4" t="s">
        <v>29</v>
      </c>
      <c r="F77" s="6">
        <v>2.7</v>
      </c>
      <c r="G77" s="4" t="str">
        <f t="shared" si="12"/>
        <v>m²</v>
      </c>
      <c r="H77" s="7">
        <v>405</v>
      </c>
      <c r="I77" s="7">
        <f t="shared" si="13"/>
        <v>501.8</v>
      </c>
      <c r="J77" s="7">
        <f t="shared" si="14"/>
        <v>1354.86</v>
      </c>
      <c r="K77" s="48" t="e">
        <f t="shared" si="15"/>
        <v>#REF!</v>
      </c>
      <c r="L77" s="48" t="e">
        <f t="shared" si="16"/>
        <v>#REF!</v>
      </c>
      <c r="M77" s="48"/>
      <c r="N77" s="48"/>
      <c r="O77" s="48" t="e">
        <f t="shared" si="17"/>
        <v>#REF!</v>
      </c>
    </row>
    <row r="78" spans="1:15" ht="38.25" x14ac:dyDescent="0.25">
      <c r="A78" s="4" t="s">
        <v>213</v>
      </c>
      <c r="B78" s="4" t="s">
        <v>26</v>
      </c>
      <c r="C78" s="4" t="s">
        <v>214</v>
      </c>
      <c r="D78" s="5" t="s">
        <v>215</v>
      </c>
      <c r="E78" s="4" t="s">
        <v>140</v>
      </c>
      <c r="F78" s="6">
        <v>6</v>
      </c>
      <c r="G78" s="4" t="str">
        <f t="shared" si="12"/>
        <v>un</v>
      </c>
      <c r="H78" s="7">
        <v>144.44</v>
      </c>
      <c r="I78" s="7">
        <f t="shared" si="13"/>
        <v>178.96</v>
      </c>
      <c r="J78" s="7">
        <f t="shared" si="14"/>
        <v>1073.76</v>
      </c>
      <c r="K78" s="48" t="e">
        <f t="shared" si="15"/>
        <v>#REF!</v>
      </c>
      <c r="L78" s="48" t="e">
        <f t="shared" si="16"/>
        <v>#REF!</v>
      </c>
      <c r="M78" s="48"/>
      <c r="N78" s="48"/>
      <c r="O78" s="48" t="e">
        <f t="shared" si="17"/>
        <v>#REF!</v>
      </c>
    </row>
    <row r="79" spans="1:15" ht="38.25" x14ac:dyDescent="0.25">
      <c r="A79" s="4" t="s">
        <v>216</v>
      </c>
      <c r="B79" s="4" t="s">
        <v>26</v>
      </c>
      <c r="C79" s="4" t="s">
        <v>217</v>
      </c>
      <c r="D79" s="5" t="s">
        <v>218</v>
      </c>
      <c r="E79" s="4" t="s">
        <v>140</v>
      </c>
      <c r="F79" s="6">
        <v>6</v>
      </c>
      <c r="G79" s="4" t="str">
        <f t="shared" si="12"/>
        <v>un</v>
      </c>
      <c r="H79" s="7">
        <v>121.54</v>
      </c>
      <c r="I79" s="7">
        <f t="shared" si="13"/>
        <v>150.59</v>
      </c>
      <c r="J79" s="7">
        <f t="shared" si="14"/>
        <v>903.54</v>
      </c>
      <c r="K79" s="48" t="e">
        <f t="shared" si="15"/>
        <v>#REF!</v>
      </c>
      <c r="L79" s="48" t="e">
        <f t="shared" si="16"/>
        <v>#REF!</v>
      </c>
      <c r="M79" s="48"/>
      <c r="N79" s="48"/>
      <c r="O79" s="48" t="e">
        <f t="shared" si="17"/>
        <v>#REF!</v>
      </c>
    </row>
    <row r="80" spans="1:15" x14ac:dyDescent="0.25">
      <c r="A80" s="4" t="s">
        <v>219</v>
      </c>
      <c r="B80" s="4" t="s">
        <v>26</v>
      </c>
      <c r="C80" s="4" t="s">
        <v>220</v>
      </c>
      <c r="D80" s="5" t="s">
        <v>221</v>
      </c>
      <c r="E80" s="4" t="s">
        <v>140</v>
      </c>
      <c r="F80" s="6">
        <v>1</v>
      </c>
      <c r="G80" s="4" t="str">
        <f t="shared" si="12"/>
        <v>un</v>
      </c>
      <c r="H80" s="7">
        <v>318.72000000000003</v>
      </c>
      <c r="I80" s="7">
        <f t="shared" si="13"/>
        <v>394.89</v>
      </c>
      <c r="J80" s="7">
        <f t="shared" si="14"/>
        <v>394.89</v>
      </c>
      <c r="K80" s="48" t="e">
        <f t="shared" si="15"/>
        <v>#REF!</v>
      </c>
      <c r="L80" s="48" t="e">
        <f t="shared" si="16"/>
        <v>#REF!</v>
      </c>
      <c r="M80" s="48"/>
      <c r="N80" s="48"/>
      <c r="O80" s="48" t="e">
        <f t="shared" si="17"/>
        <v>#REF!</v>
      </c>
    </row>
    <row r="81" spans="1:15" x14ac:dyDescent="0.25">
      <c r="A81" s="4" t="s">
        <v>222</v>
      </c>
      <c r="B81" s="4" t="s">
        <v>26</v>
      </c>
      <c r="C81" s="4" t="s">
        <v>223</v>
      </c>
      <c r="D81" s="5" t="s">
        <v>224</v>
      </c>
      <c r="E81" s="4" t="s">
        <v>140</v>
      </c>
      <c r="F81" s="6">
        <v>9</v>
      </c>
      <c r="G81" s="4" t="str">
        <f t="shared" si="12"/>
        <v>un</v>
      </c>
      <c r="H81" s="7">
        <v>32.4</v>
      </c>
      <c r="I81" s="7">
        <f t="shared" si="13"/>
        <v>40.14</v>
      </c>
      <c r="J81" s="7">
        <f t="shared" si="14"/>
        <v>361.26</v>
      </c>
      <c r="K81" s="48" t="e">
        <f t="shared" si="15"/>
        <v>#REF!</v>
      </c>
      <c r="L81" s="48" t="e">
        <f t="shared" si="16"/>
        <v>#REF!</v>
      </c>
      <c r="M81" s="48"/>
      <c r="N81" s="48"/>
      <c r="O81" s="48" t="e">
        <f t="shared" si="17"/>
        <v>#REF!</v>
      </c>
    </row>
    <row r="82" spans="1:15" s="55" customFormat="1" x14ac:dyDescent="0.25">
      <c r="A82" s="49" t="s">
        <v>225</v>
      </c>
      <c r="B82" s="49"/>
      <c r="C82" s="50"/>
      <c r="D82" s="51" t="s">
        <v>226</v>
      </c>
      <c r="E82" s="50" t="s">
        <v>4</v>
      </c>
      <c r="F82" s="52"/>
      <c r="G82" s="52"/>
      <c r="H82" s="53"/>
      <c r="I82" s="53"/>
      <c r="J82" s="53" t="e">
        <f>SUM(J83:J99)</f>
        <v>#REF!</v>
      </c>
      <c r="K82" s="54"/>
      <c r="L82" s="54"/>
      <c r="M82" s="54"/>
      <c r="N82" s="54"/>
      <c r="O82" s="54"/>
    </row>
    <row r="83" spans="1:15" ht="25.5" x14ac:dyDescent="0.25">
      <c r="A83" s="4" t="s">
        <v>227</v>
      </c>
      <c r="B83" s="4" t="s">
        <v>26</v>
      </c>
      <c r="C83" s="4" t="s">
        <v>228</v>
      </c>
      <c r="D83" s="5" t="s">
        <v>229</v>
      </c>
      <c r="E83" s="4" t="s">
        <v>140</v>
      </c>
      <c r="F83" s="6">
        <v>1</v>
      </c>
      <c r="G83" s="4" t="str">
        <f t="shared" ref="G83:G99" si="18">E83</f>
        <v>un</v>
      </c>
      <c r="H83" s="7">
        <v>460.44</v>
      </c>
      <c r="I83" s="7">
        <f t="shared" ref="I83:I99" si="19">ROUND(H83*(1+$B$2),2)</f>
        <v>570.49</v>
      </c>
      <c r="J83" s="7">
        <f t="shared" ref="J83:J99" si="20">ROUND(I83*F83,2)</f>
        <v>570.49</v>
      </c>
      <c r="K83" s="48" t="e">
        <f t="shared" ref="K83:K95" si="21">ROUND(J83*$I$137,2)</f>
        <v>#REF!</v>
      </c>
      <c r="L83" s="48" t="e">
        <f t="shared" ref="L83:L95" si="22">ROUND(J83*$J$137,2)</f>
        <v>#REF!</v>
      </c>
      <c r="M83" s="48"/>
      <c r="N83" s="48"/>
      <c r="O83" s="48" t="e">
        <f t="shared" si="17"/>
        <v>#REF!</v>
      </c>
    </row>
    <row r="84" spans="1:15" ht="25.5" x14ac:dyDescent="0.25">
      <c r="A84" s="4" t="s">
        <v>230</v>
      </c>
      <c r="B84" s="4" t="s">
        <v>26</v>
      </c>
      <c r="C84" s="4" t="s">
        <v>231</v>
      </c>
      <c r="D84" s="5" t="s">
        <v>232</v>
      </c>
      <c r="E84" s="4" t="s">
        <v>56</v>
      </c>
      <c r="F84" s="6">
        <v>89.25</v>
      </c>
      <c r="G84" s="4" t="str">
        <f t="shared" si="18"/>
        <v>m</v>
      </c>
      <c r="H84" s="7">
        <v>23.41</v>
      </c>
      <c r="I84" s="7">
        <f t="shared" si="19"/>
        <v>29</v>
      </c>
      <c r="J84" s="7">
        <f t="shared" si="20"/>
        <v>2588.25</v>
      </c>
      <c r="K84" s="48" t="e">
        <f t="shared" si="21"/>
        <v>#REF!</v>
      </c>
      <c r="L84" s="48" t="e">
        <f t="shared" si="22"/>
        <v>#REF!</v>
      </c>
      <c r="M84" s="48"/>
      <c r="N84" s="48"/>
      <c r="O84" s="48" t="e">
        <f t="shared" si="17"/>
        <v>#REF!</v>
      </c>
    </row>
    <row r="85" spans="1:15" ht="25.5" x14ac:dyDescent="0.25">
      <c r="A85" s="4" t="s">
        <v>233</v>
      </c>
      <c r="B85" s="4" t="s">
        <v>26</v>
      </c>
      <c r="C85" s="4" t="s">
        <v>234</v>
      </c>
      <c r="D85" s="5" t="s">
        <v>235</v>
      </c>
      <c r="E85" s="4" t="s">
        <v>56</v>
      </c>
      <c r="F85" s="6">
        <v>52.149999999999991</v>
      </c>
      <c r="G85" s="4" t="str">
        <f t="shared" si="18"/>
        <v>m</v>
      </c>
      <c r="H85" s="7">
        <v>29.13</v>
      </c>
      <c r="I85" s="7">
        <f t="shared" si="19"/>
        <v>36.090000000000003</v>
      </c>
      <c r="J85" s="7">
        <f t="shared" si="20"/>
        <v>1882.09</v>
      </c>
      <c r="K85" s="48" t="e">
        <f t="shared" si="21"/>
        <v>#REF!</v>
      </c>
      <c r="L85" s="48" t="e">
        <f t="shared" si="22"/>
        <v>#REF!</v>
      </c>
      <c r="M85" s="48"/>
      <c r="N85" s="48"/>
      <c r="O85" s="48" t="e">
        <f t="shared" si="17"/>
        <v>#REF!</v>
      </c>
    </row>
    <row r="86" spans="1:15" ht="25.5" x14ac:dyDescent="0.25">
      <c r="A86" s="4" t="s">
        <v>236</v>
      </c>
      <c r="B86" s="4" t="s">
        <v>26</v>
      </c>
      <c r="C86" s="4" t="s">
        <v>237</v>
      </c>
      <c r="D86" s="5" t="s">
        <v>238</v>
      </c>
      <c r="E86" s="4" t="s">
        <v>56</v>
      </c>
      <c r="F86" s="6">
        <v>33.909999999999997</v>
      </c>
      <c r="G86" s="4" t="str">
        <f t="shared" si="18"/>
        <v>m</v>
      </c>
      <c r="H86" s="7">
        <v>32.58</v>
      </c>
      <c r="I86" s="7">
        <f t="shared" si="19"/>
        <v>40.369999999999997</v>
      </c>
      <c r="J86" s="7">
        <f t="shared" si="20"/>
        <v>1368.95</v>
      </c>
      <c r="K86" s="48" t="e">
        <f t="shared" si="21"/>
        <v>#REF!</v>
      </c>
      <c r="L86" s="48" t="e">
        <f t="shared" si="22"/>
        <v>#REF!</v>
      </c>
      <c r="M86" s="48"/>
      <c r="N86" s="48"/>
      <c r="O86" s="48" t="e">
        <f t="shared" si="17"/>
        <v>#REF!</v>
      </c>
    </row>
    <row r="87" spans="1:15" ht="25.5" x14ac:dyDescent="0.25">
      <c r="A87" s="4" t="s">
        <v>239</v>
      </c>
      <c r="B87" s="4" t="s">
        <v>26</v>
      </c>
      <c r="C87" s="4" t="s">
        <v>240</v>
      </c>
      <c r="D87" s="5" t="s">
        <v>241</v>
      </c>
      <c r="E87" s="4" t="s">
        <v>140</v>
      </c>
      <c r="F87" s="6">
        <v>1</v>
      </c>
      <c r="G87" s="4" t="str">
        <f t="shared" si="18"/>
        <v>un</v>
      </c>
      <c r="H87" s="7">
        <v>76.69</v>
      </c>
      <c r="I87" s="7">
        <f t="shared" si="19"/>
        <v>95.02</v>
      </c>
      <c r="J87" s="7">
        <f t="shared" si="20"/>
        <v>95.02</v>
      </c>
      <c r="K87" s="48" t="e">
        <f t="shared" si="21"/>
        <v>#REF!</v>
      </c>
      <c r="L87" s="48" t="e">
        <f t="shared" si="22"/>
        <v>#REF!</v>
      </c>
      <c r="M87" s="48"/>
      <c r="N87" s="48"/>
      <c r="O87" s="48" t="e">
        <f t="shared" si="17"/>
        <v>#REF!</v>
      </c>
    </row>
    <row r="88" spans="1:15" ht="25.5" x14ac:dyDescent="0.25">
      <c r="A88" s="4" t="s">
        <v>242</v>
      </c>
      <c r="B88" s="4" t="s">
        <v>26</v>
      </c>
      <c r="C88" s="4" t="s">
        <v>243</v>
      </c>
      <c r="D88" s="5" t="s">
        <v>244</v>
      </c>
      <c r="E88" s="4" t="s">
        <v>140</v>
      </c>
      <c r="F88" s="6">
        <v>3</v>
      </c>
      <c r="G88" s="4" t="str">
        <f t="shared" si="18"/>
        <v>un</v>
      </c>
      <c r="H88" s="7">
        <v>85.58</v>
      </c>
      <c r="I88" s="7">
        <f t="shared" si="19"/>
        <v>106.03</v>
      </c>
      <c r="J88" s="7">
        <f t="shared" si="20"/>
        <v>318.08999999999997</v>
      </c>
      <c r="K88" s="48" t="e">
        <f t="shared" si="21"/>
        <v>#REF!</v>
      </c>
      <c r="L88" s="48" t="e">
        <f t="shared" si="22"/>
        <v>#REF!</v>
      </c>
      <c r="M88" s="48"/>
      <c r="N88" s="48"/>
      <c r="O88" s="48" t="e">
        <f t="shared" si="17"/>
        <v>#REF!</v>
      </c>
    </row>
    <row r="89" spans="1:15" ht="25.5" x14ac:dyDescent="0.25">
      <c r="A89" s="4" t="s">
        <v>245</v>
      </c>
      <c r="B89" s="4" t="s">
        <v>26</v>
      </c>
      <c r="C89" s="4" t="s">
        <v>246</v>
      </c>
      <c r="D89" s="5" t="s">
        <v>247</v>
      </c>
      <c r="E89" s="4" t="s">
        <v>140</v>
      </c>
      <c r="F89" s="6">
        <v>2</v>
      </c>
      <c r="G89" s="4" t="str">
        <f t="shared" si="18"/>
        <v>un</v>
      </c>
      <c r="H89" s="7">
        <v>107.6</v>
      </c>
      <c r="I89" s="7">
        <f t="shared" si="19"/>
        <v>133.32</v>
      </c>
      <c r="J89" s="7">
        <f t="shared" si="20"/>
        <v>266.64</v>
      </c>
      <c r="K89" s="48" t="e">
        <f t="shared" si="21"/>
        <v>#REF!</v>
      </c>
      <c r="L89" s="48" t="e">
        <f t="shared" si="22"/>
        <v>#REF!</v>
      </c>
      <c r="M89" s="48"/>
      <c r="N89" s="48"/>
      <c r="O89" s="48" t="e">
        <f t="shared" si="17"/>
        <v>#REF!</v>
      </c>
    </row>
    <row r="90" spans="1:15" ht="25.5" x14ac:dyDescent="0.25">
      <c r="A90" s="4" t="s">
        <v>248</v>
      </c>
      <c r="B90" s="4" t="s">
        <v>26</v>
      </c>
      <c r="C90" s="4" t="s">
        <v>249</v>
      </c>
      <c r="D90" s="5" t="s">
        <v>250</v>
      </c>
      <c r="E90" s="4" t="s">
        <v>140</v>
      </c>
      <c r="F90" s="6">
        <v>9</v>
      </c>
      <c r="G90" s="4" t="str">
        <f t="shared" si="18"/>
        <v>un</v>
      </c>
      <c r="H90" s="7">
        <v>77.92</v>
      </c>
      <c r="I90" s="7">
        <f t="shared" si="19"/>
        <v>96.54</v>
      </c>
      <c r="J90" s="7">
        <f t="shared" si="20"/>
        <v>868.86</v>
      </c>
      <c r="K90" s="48" t="e">
        <f t="shared" si="21"/>
        <v>#REF!</v>
      </c>
      <c r="L90" s="48" t="e">
        <f t="shared" si="22"/>
        <v>#REF!</v>
      </c>
      <c r="M90" s="48"/>
      <c r="N90" s="48"/>
      <c r="O90" s="48" t="e">
        <f t="shared" si="17"/>
        <v>#REF!</v>
      </c>
    </row>
    <row r="91" spans="1:15" x14ac:dyDescent="0.25">
      <c r="A91" s="4" t="s">
        <v>251</v>
      </c>
      <c r="B91" s="4" t="s">
        <v>26</v>
      </c>
      <c r="C91" s="4" t="s">
        <v>252</v>
      </c>
      <c r="D91" s="5" t="s">
        <v>253</v>
      </c>
      <c r="E91" s="4" t="s">
        <v>140</v>
      </c>
      <c r="F91" s="6" t="e">
        <f>#REF!</f>
        <v>#REF!</v>
      </c>
      <c r="G91" s="4" t="str">
        <f t="shared" si="18"/>
        <v>un</v>
      </c>
      <c r="H91" s="7">
        <v>9.01</v>
      </c>
      <c r="I91" s="7">
        <f t="shared" si="19"/>
        <v>11.16</v>
      </c>
      <c r="J91" s="7" t="e">
        <f t="shared" si="20"/>
        <v>#REF!</v>
      </c>
      <c r="K91" s="48" t="e">
        <f t="shared" si="21"/>
        <v>#REF!</v>
      </c>
      <c r="L91" s="48" t="e">
        <f t="shared" si="22"/>
        <v>#REF!</v>
      </c>
      <c r="M91" s="48"/>
      <c r="N91" s="48"/>
      <c r="O91" s="48" t="e">
        <f t="shared" si="17"/>
        <v>#REF!</v>
      </c>
    </row>
    <row r="92" spans="1:15" x14ac:dyDescent="0.25">
      <c r="A92" s="4" t="s">
        <v>254</v>
      </c>
      <c r="B92" s="4" t="s">
        <v>26</v>
      </c>
      <c r="C92" s="4" t="s">
        <v>255</v>
      </c>
      <c r="D92" s="5" t="s">
        <v>256</v>
      </c>
      <c r="E92" s="4" t="s">
        <v>140</v>
      </c>
      <c r="F92" s="6">
        <v>14</v>
      </c>
      <c r="G92" s="4" t="str">
        <f t="shared" si="18"/>
        <v>un</v>
      </c>
      <c r="H92" s="7">
        <v>24.5</v>
      </c>
      <c r="I92" s="7">
        <f t="shared" si="19"/>
        <v>30.36</v>
      </c>
      <c r="J92" s="7">
        <f t="shared" si="20"/>
        <v>425.04</v>
      </c>
      <c r="K92" s="48" t="e">
        <f t="shared" si="21"/>
        <v>#REF!</v>
      </c>
      <c r="L92" s="48" t="e">
        <f t="shared" si="22"/>
        <v>#REF!</v>
      </c>
      <c r="M92" s="48"/>
      <c r="N92" s="48"/>
      <c r="O92" s="48" t="e">
        <f t="shared" si="17"/>
        <v>#REF!</v>
      </c>
    </row>
    <row r="93" spans="1:15" ht="38.25" x14ac:dyDescent="0.25">
      <c r="A93" s="4" t="s">
        <v>257</v>
      </c>
      <c r="B93" s="4" t="s">
        <v>26</v>
      </c>
      <c r="C93" s="4" t="s">
        <v>258</v>
      </c>
      <c r="D93" s="5" t="s">
        <v>259</v>
      </c>
      <c r="E93" s="4" t="s">
        <v>56</v>
      </c>
      <c r="F93" s="6">
        <v>6.77</v>
      </c>
      <c r="G93" s="4" t="str">
        <f t="shared" si="18"/>
        <v>m</v>
      </c>
      <c r="H93" s="7">
        <v>26.23</v>
      </c>
      <c r="I93" s="7">
        <f t="shared" si="19"/>
        <v>32.5</v>
      </c>
      <c r="J93" s="7">
        <f t="shared" si="20"/>
        <v>220.03</v>
      </c>
      <c r="K93" s="48" t="e">
        <f t="shared" si="21"/>
        <v>#REF!</v>
      </c>
      <c r="L93" s="48" t="e">
        <f t="shared" si="22"/>
        <v>#REF!</v>
      </c>
      <c r="M93" s="48"/>
      <c r="N93" s="48"/>
      <c r="O93" s="48" t="e">
        <f t="shared" si="17"/>
        <v>#REF!</v>
      </c>
    </row>
    <row r="94" spans="1:15" ht="38.25" x14ac:dyDescent="0.25">
      <c r="A94" s="4" t="s">
        <v>260</v>
      </c>
      <c r="B94" s="4" t="s">
        <v>26</v>
      </c>
      <c r="C94" s="4" t="s">
        <v>261</v>
      </c>
      <c r="D94" s="5" t="s">
        <v>262</v>
      </c>
      <c r="E94" s="4" t="s">
        <v>56</v>
      </c>
      <c r="F94" s="6">
        <v>63.569999999999986</v>
      </c>
      <c r="G94" s="4" t="str">
        <f t="shared" si="18"/>
        <v>m</v>
      </c>
      <c r="H94" s="7">
        <v>32.99</v>
      </c>
      <c r="I94" s="7">
        <f t="shared" si="19"/>
        <v>40.869999999999997</v>
      </c>
      <c r="J94" s="7">
        <f t="shared" si="20"/>
        <v>2598.11</v>
      </c>
      <c r="K94" s="48" t="e">
        <f t="shared" si="21"/>
        <v>#REF!</v>
      </c>
      <c r="L94" s="48" t="e">
        <f t="shared" si="22"/>
        <v>#REF!</v>
      </c>
      <c r="M94" s="48"/>
      <c r="N94" s="48"/>
      <c r="O94" s="48" t="e">
        <f t="shared" si="17"/>
        <v>#REF!</v>
      </c>
    </row>
    <row r="95" spans="1:15" ht="38.25" x14ac:dyDescent="0.25">
      <c r="A95" s="4" t="s">
        <v>263</v>
      </c>
      <c r="B95" s="4" t="s">
        <v>26</v>
      </c>
      <c r="C95" s="4" t="s">
        <v>264</v>
      </c>
      <c r="D95" s="5" t="s">
        <v>265</v>
      </c>
      <c r="E95" s="4" t="s">
        <v>56</v>
      </c>
      <c r="F95" s="6">
        <v>8.8899999999999988</v>
      </c>
      <c r="G95" s="4" t="str">
        <f t="shared" si="18"/>
        <v>m</v>
      </c>
      <c r="H95" s="7">
        <v>51.06</v>
      </c>
      <c r="I95" s="7">
        <f t="shared" si="19"/>
        <v>63.26</v>
      </c>
      <c r="J95" s="7">
        <f t="shared" si="20"/>
        <v>562.38</v>
      </c>
      <c r="K95" s="48" t="e">
        <f t="shared" si="21"/>
        <v>#REF!</v>
      </c>
      <c r="L95" s="48" t="e">
        <f t="shared" si="22"/>
        <v>#REF!</v>
      </c>
      <c r="M95" s="48"/>
      <c r="N95" s="48"/>
      <c r="O95" s="48" t="e">
        <f t="shared" si="17"/>
        <v>#REF!</v>
      </c>
    </row>
    <row r="96" spans="1:15" ht="38.25" x14ac:dyDescent="0.25">
      <c r="A96" s="4" t="s">
        <v>266</v>
      </c>
      <c r="B96" s="4" t="s">
        <v>26</v>
      </c>
      <c r="C96" s="4" t="s">
        <v>267</v>
      </c>
      <c r="D96" s="5" t="s">
        <v>268</v>
      </c>
      <c r="E96" s="4" t="s">
        <v>56</v>
      </c>
      <c r="F96" s="6">
        <v>43.78</v>
      </c>
      <c r="G96" s="4" t="str">
        <f t="shared" si="18"/>
        <v>m</v>
      </c>
      <c r="H96" s="7">
        <v>57.25</v>
      </c>
      <c r="I96" s="7">
        <f t="shared" si="19"/>
        <v>70.930000000000007</v>
      </c>
      <c r="J96" s="7">
        <f t="shared" si="20"/>
        <v>3105.32</v>
      </c>
      <c r="K96" s="48" t="e">
        <f>ROUND(J96*$I$137,2)-2185.8</f>
        <v>#REF!</v>
      </c>
      <c r="L96" s="48" t="e">
        <f>ROUND(J96*$J$137,2)-169.7</f>
        <v>#REF!</v>
      </c>
      <c r="M96" s="48">
        <v>2185.8000000000002</v>
      </c>
      <c r="N96" s="48">
        <v>169.7</v>
      </c>
      <c r="O96" s="48" t="e">
        <f>L96+K96+M96+N96</f>
        <v>#REF!</v>
      </c>
    </row>
    <row r="97" spans="1:15" ht="25.5" x14ac:dyDescent="0.25">
      <c r="A97" s="4" t="s">
        <v>269</v>
      </c>
      <c r="B97" s="4" t="s">
        <v>26</v>
      </c>
      <c r="C97" s="4" t="s">
        <v>270</v>
      </c>
      <c r="D97" s="5" t="s">
        <v>271</v>
      </c>
      <c r="E97" s="4" t="s">
        <v>140</v>
      </c>
      <c r="F97" s="6">
        <v>11</v>
      </c>
      <c r="G97" s="4" t="str">
        <f t="shared" si="18"/>
        <v>un</v>
      </c>
      <c r="H97" s="7">
        <v>59.15</v>
      </c>
      <c r="I97" s="7">
        <f t="shared" si="19"/>
        <v>73.290000000000006</v>
      </c>
      <c r="J97" s="7">
        <f t="shared" si="20"/>
        <v>806.19</v>
      </c>
      <c r="K97" s="48"/>
      <c r="L97" s="48"/>
      <c r="M97" s="48" t="e">
        <f>ROUND(J97*$I$137,2)</f>
        <v>#REF!</v>
      </c>
      <c r="N97" s="48" t="e">
        <f>ROUND(J97*$J$137,2)</f>
        <v>#REF!</v>
      </c>
      <c r="O97" s="48" t="e">
        <f>L97+K97+M97+N97</f>
        <v>#REF!</v>
      </c>
    </row>
    <row r="98" spans="1:15" x14ac:dyDescent="0.25">
      <c r="A98" s="4" t="s">
        <v>272</v>
      </c>
      <c r="B98" s="4" t="s">
        <v>26</v>
      </c>
      <c r="C98" s="4" t="s">
        <v>273</v>
      </c>
      <c r="D98" s="5" t="s">
        <v>274</v>
      </c>
      <c r="E98" s="4" t="s">
        <v>140</v>
      </c>
      <c r="F98" s="6">
        <v>5</v>
      </c>
      <c r="G98" s="4" t="str">
        <f t="shared" si="18"/>
        <v>un</v>
      </c>
      <c r="H98" s="7">
        <v>312.31</v>
      </c>
      <c r="I98" s="7">
        <f t="shared" si="19"/>
        <v>386.95</v>
      </c>
      <c r="J98" s="7">
        <f t="shared" si="20"/>
        <v>1934.75</v>
      </c>
      <c r="K98" s="48"/>
      <c r="L98" s="48"/>
      <c r="M98" s="48" t="e">
        <f>ROUND(J98*$I$137,2)</f>
        <v>#REF!</v>
      </c>
      <c r="N98" s="48" t="e">
        <f>ROUND(J98*$J$137,2)</f>
        <v>#REF!</v>
      </c>
      <c r="O98" s="48" t="e">
        <f>SUM(K98:N98)</f>
        <v>#REF!</v>
      </c>
    </row>
    <row r="99" spans="1:15" ht="25.5" x14ac:dyDescent="0.25">
      <c r="A99" s="4" t="s">
        <v>275</v>
      </c>
      <c r="B99" s="4" t="s">
        <v>26</v>
      </c>
      <c r="C99" s="4" t="s">
        <v>276</v>
      </c>
      <c r="D99" s="5" t="s">
        <v>277</v>
      </c>
      <c r="E99" s="4" t="s">
        <v>140</v>
      </c>
      <c r="F99" s="6">
        <v>1</v>
      </c>
      <c r="G99" s="4" t="str">
        <f t="shared" si="18"/>
        <v>un</v>
      </c>
      <c r="H99" s="7">
        <v>338.8</v>
      </c>
      <c r="I99" s="7">
        <f t="shared" si="19"/>
        <v>419.77</v>
      </c>
      <c r="J99" s="7">
        <f t="shared" si="20"/>
        <v>419.77</v>
      </c>
      <c r="K99" s="48"/>
      <c r="L99" s="48"/>
      <c r="M99" s="48" t="e">
        <f>ROUND(J99*$I$137,2)</f>
        <v>#REF!</v>
      </c>
      <c r="N99" s="48" t="e">
        <f>ROUND(J99*$J$137,2)</f>
        <v>#REF!</v>
      </c>
      <c r="O99" s="48" t="e">
        <f>SUM(K99:N99)</f>
        <v>#REF!</v>
      </c>
    </row>
    <row r="100" spans="1:15" s="55" customFormat="1" x14ac:dyDescent="0.25">
      <c r="A100" s="49" t="s">
        <v>278</v>
      </c>
      <c r="B100" s="49"/>
      <c r="C100" s="50"/>
      <c r="D100" s="51" t="s">
        <v>279</v>
      </c>
      <c r="E100" s="50" t="s">
        <v>4</v>
      </c>
      <c r="F100" s="52"/>
      <c r="G100" s="52"/>
      <c r="H100" s="53"/>
      <c r="I100" s="53"/>
      <c r="J100" s="53">
        <f>SUM(J101:J123)</f>
        <v>13463.499999999998</v>
      </c>
      <c r="K100" s="54"/>
      <c r="L100" s="54"/>
      <c r="M100" s="54"/>
      <c r="N100" s="54"/>
      <c r="O100" s="54"/>
    </row>
    <row r="101" spans="1:15" x14ac:dyDescent="0.25">
      <c r="A101" s="4" t="s">
        <v>280</v>
      </c>
      <c r="B101" s="4" t="s">
        <v>26</v>
      </c>
      <c r="C101" s="4" t="s">
        <v>281</v>
      </c>
      <c r="D101" s="5" t="s">
        <v>282</v>
      </c>
      <c r="E101" s="4" t="s">
        <v>140</v>
      </c>
      <c r="F101" s="6">
        <v>1</v>
      </c>
      <c r="G101" s="4" t="str">
        <f t="shared" ref="G101:G129" si="23">E101</f>
        <v>un</v>
      </c>
      <c r="H101" s="7">
        <v>1167.3</v>
      </c>
      <c r="I101" s="7">
        <f t="shared" ref="I101:I129" si="24">ROUND(H101*(1+$B$2),2)</f>
        <v>1446.28</v>
      </c>
      <c r="J101" s="7">
        <f t="shared" ref="J101:J129" si="25">ROUND(I101*F101,2)</f>
        <v>1446.28</v>
      </c>
      <c r="K101" s="48"/>
      <c r="L101" s="48"/>
      <c r="M101" s="48" t="e">
        <f t="shared" ref="M101:M110" si="26">ROUND(J101*$I$137,2)</f>
        <v>#REF!</v>
      </c>
      <c r="N101" s="48" t="e">
        <f t="shared" ref="N101:N110" si="27">ROUND(J101*$J$137,2)</f>
        <v>#REF!</v>
      </c>
      <c r="O101" s="48" t="e">
        <f t="shared" ref="O101:O109" si="28">SUM(K101:N101)</f>
        <v>#REF!</v>
      </c>
    </row>
    <row r="102" spans="1:15" ht="25.5" x14ac:dyDescent="0.25">
      <c r="A102" s="4" t="s">
        <v>283</v>
      </c>
      <c r="B102" s="4" t="s">
        <v>26</v>
      </c>
      <c r="C102" s="4" t="s">
        <v>284</v>
      </c>
      <c r="D102" s="5" t="s">
        <v>285</v>
      </c>
      <c r="E102" s="4" t="s">
        <v>140</v>
      </c>
      <c r="F102" s="6">
        <v>1</v>
      </c>
      <c r="G102" s="4" t="str">
        <f t="shared" si="23"/>
        <v>un</v>
      </c>
      <c r="H102" s="7">
        <v>44.57</v>
      </c>
      <c r="I102" s="7">
        <f t="shared" si="24"/>
        <v>55.22</v>
      </c>
      <c r="J102" s="7">
        <f t="shared" si="25"/>
        <v>55.22</v>
      </c>
      <c r="K102" s="48"/>
      <c r="L102" s="48"/>
      <c r="M102" s="48" t="e">
        <f t="shared" si="26"/>
        <v>#REF!</v>
      </c>
      <c r="N102" s="48" t="e">
        <f t="shared" si="27"/>
        <v>#REF!</v>
      </c>
      <c r="O102" s="48" t="e">
        <f t="shared" si="28"/>
        <v>#REF!</v>
      </c>
    </row>
    <row r="103" spans="1:15" ht="25.5" x14ac:dyDescent="0.25">
      <c r="A103" s="4" t="s">
        <v>286</v>
      </c>
      <c r="B103" s="4" t="s">
        <v>26</v>
      </c>
      <c r="C103" s="4" t="s">
        <v>287</v>
      </c>
      <c r="D103" s="5" t="s">
        <v>288</v>
      </c>
      <c r="E103" s="4" t="s">
        <v>140</v>
      </c>
      <c r="F103" s="6">
        <v>1</v>
      </c>
      <c r="G103" s="4" t="str">
        <f t="shared" si="23"/>
        <v>un</v>
      </c>
      <c r="H103" s="7">
        <v>239.99</v>
      </c>
      <c r="I103" s="7">
        <f t="shared" si="24"/>
        <v>297.35000000000002</v>
      </c>
      <c r="J103" s="7">
        <f t="shared" si="25"/>
        <v>297.35000000000002</v>
      </c>
      <c r="K103" s="48"/>
      <c r="L103" s="48"/>
      <c r="M103" s="48" t="e">
        <f t="shared" si="26"/>
        <v>#REF!</v>
      </c>
      <c r="N103" s="48" t="e">
        <f t="shared" si="27"/>
        <v>#REF!</v>
      </c>
      <c r="O103" s="48" t="e">
        <f t="shared" si="28"/>
        <v>#REF!</v>
      </c>
    </row>
    <row r="104" spans="1:15" ht="25.5" x14ac:dyDescent="0.25">
      <c r="A104" s="4" t="s">
        <v>289</v>
      </c>
      <c r="B104" s="4" t="s">
        <v>26</v>
      </c>
      <c r="C104" s="4" t="s">
        <v>290</v>
      </c>
      <c r="D104" s="5" t="s">
        <v>291</v>
      </c>
      <c r="E104" s="4" t="s">
        <v>140</v>
      </c>
      <c r="F104" s="6">
        <v>1</v>
      </c>
      <c r="G104" s="4" t="str">
        <f t="shared" si="23"/>
        <v>un</v>
      </c>
      <c r="H104" s="7">
        <v>142.04</v>
      </c>
      <c r="I104" s="7">
        <f t="shared" si="24"/>
        <v>175.99</v>
      </c>
      <c r="J104" s="7">
        <f t="shared" si="25"/>
        <v>175.99</v>
      </c>
      <c r="K104" s="48"/>
      <c r="L104" s="48"/>
      <c r="M104" s="48" t="e">
        <f t="shared" si="26"/>
        <v>#REF!</v>
      </c>
      <c r="N104" s="48" t="e">
        <f t="shared" si="27"/>
        <v>#REF!</v>
      </c>
      <c r="O104" s="48" t="e">
        <f t="shared" si="28"/>
        <v>#REF!</v>
      </c>
    </row>
    <row r="105" spans="1:15" ht="25.5" x14ac:dyDescent="0.25">
      <c r="A105" s="4" t="s">
        <v>292</v>
      </c>
      <c r="B105" s="4" t="s">
        <v>26</v>
      </c>
      <c r="C105" s="4" t="s">
        <v>293</v>
      </c>
      <c r="D105" s="5" t="s">
        <v>294</v>
      </c>
      <c r="E105" s="4" t="s">
        <v>56</v>
      </c>
      <c r="F105" s="6">
        <v>272.77999999999997</v>
      </c>
      <c r="G105" s="4" t="str">
        <f t="shared" si="23"/>
        <v>m</v>
      </c>
      <c r="H105" s="7">
        <v>6.94</v>
      </c>
      <c r="I105" s="7">
        <f t="shared" si="24"/>
        <v>8.6</v>
      </c>
      <c r="J105" s="7">
        <f t="shared" si="25"/>
        <v>2345.91</v>
      </c>
      <c r="K105" s="48"/>
      <c r="L105" s="48"/>
      <c r="M105" s="48" t="e">
        <f t="shared" si="26"/>
        <v>#REF!</v>
      </c>
      <c r="N105" s="48" t="e">
        <f t="shared" si="27"/>
        <v>#REF!</v>
      </c>
      <c r="O105" s="48" t="e">
        <f t="shared" si="28"/>
        <v>#REF!</v>
      </c>
    </row>
    <row r="106" spans="1:15" ht="38.25" x14ac:dyDescent="0.25">
      <c r="A106" s="4" t="s">
        <v>295</v>
      </c>
      <c r="B106" s="4" t="s">
        <v>26</v>
      </c>
      <c r="C106" s="4" t="s">
        <v>296</v>
      </c>
      <c r="D106" s="5" t="s">
        <v>297</v>
      </c>
      <c r="E106" s="4" t="s">
        <v>140</v>
      </c>
      <c r="F106" s="6">
        <v>1</v>
      </c>
      <c r="G106" s="4" t="str">
        <f t="shared" si="23"/>
        <v>un</v>
      </c>
      <c r="H106" s="7">
        <v>412.25</v>
      </c>
      <c r="I106" s="7">
        <f t="shared" si="24"/>
        <v>510.78</v>
      </c>
      <c r="J106" s="7">
        <f t="shared" si="25"/>
        <v>510.78</v>
      </c>
      <c r="K106" s="48"/>
      <c r="L106" s="48"/>
      <c r="M106" s="48" t="e">
        <f t="shared" si="26"/>
        <v>#REF!</v>
      </c>
      <c r="N106" s="48" t="e">
        <f t="shared" si="27"/>
        <v>#REF!</v>
      </c>
      <c r="O106" s="48" t="e">
        <f t="shared" si="28"/>
        <v>#REF!</v>
      </c>
    </row>
    <row r="107" spans="1:15" ht="25.5" x14ac:dyDescent="0.25">
      <c r="A107" s="4" t="s">
        <v>298</v>
      </c>
      <c r="B107" s="4" t="s">
        <v>26</v>
      </c>
      <c r="C107" s="4" t="s">
        <v>299</v>
      </c>
      <c r="D107" s="5" t="s">
        <v>300</v>
      </c>
      <c r="E107" s="4" t="s">
        <v>140</v>
      </c>
      <c r="F107" s="6">
        <v>3</v>
      </c>
      <c r="G107" s="4" t="str">
        <f t="shared" si="23"/>
        <v>un</v>
      </c>
      <c r="H107" s="7">
        <v>124.85</v>
      </c>
      <c r="I107" s="7">
        <f t="shared" si="24"/>
        <v>154.69</v>
      </c>
      <c r="J107" s="7">
        <f t="shared" si="25"/>
        <v>464.07</v>
      </c>
      <c r="K107" s="48"/>
      <c r="L107" s="48"/>
      <c r="M107" s="48" t="e">
        <f t="shared" si="26"/>
        <v>#REF!</v>
      </c>
      <c r="N107" s="48" t="e">
        <f t="shared" si="27"/>
        <v>#REF!</v>
      </c>
      <c r="O107" s="48" t="e">
        <f t="shared" si="28"/>
        <v>#REF!</v>
      </c>
    </row>
    <row r="108" spans="1:15" ht="25.5" x14ac:dyDescent="0.25">
      <c r="A108" s="4" t="s">
        <v>301</v>
      </c>
      <c r="B108" s="4" t="s">
        <v>26</v>
      </c>
      <c r="C108" s="4" t="s">
        <v>302</v>
      </c>
      <c r="D108" s="5" t="s">
        <v>303</v>
      </c>
      <c r="E108" s="4" t="s">
        <v>140</v>
      </c>
      <c r="F108" s="6">
        <v>7</v>
      </c>
      <c r="G108" s="4" t="str">
        <f t="shared" si="23"/>
        <v>un</v>
      </c>
      <c r="H108" s="7">
        <v>30.96</v>
      </c>
      <c r="I108" s="7">
        <f t="shared" si="24"/>
        <v>38.36</v>
      </c>
      <c r="J108" s="7">
        <f t="shared" si="25"/>
        <v>268.52</v>
      </c>
      <c r="K108" s="48"/>
      <c r="L108" s="48"/>
      <c r="M108" s="48" t="e">
        <f t="shared" si="26"/>
        <v>#REF!</v>
      </c>
      <c r="N108" s="48" t="e">
        <f t="shared" si="27"/>
        <v>#REF!</v>
      </c>
      <c r="O108" s="48" t="e">
        <f t="shared" si="28"/>
        <v>#REF!</v>
      </c>
    </row>
    <row r="109" spans="1:15" ht="25.5" x14ac:dyDescent="0.25">
      <c r="A109" s="4" t="s">
        <v>304</v>
      </c>
      <c r="B109" s="4" t="s">
        <v>26</v>
      </c>
      <c r="C109" s="4" t="s">
        <v>305</v>
      </c>
      <c r="D109" s="5" t="s">
        <v>306</v>
      </c>
      <c r="E109" s="4" t="s">
        <v>56</v>
      </c>
      <c r="F109" s="6">
        <v>703.2</v>
      </c>
      <c r="G109" s="4" t="str">
        <f t="shared" si="23"/>
        <v>m</v>
      </c>
      <c r="H109" s="7">
        <v>2.6</v>
      </c>
      <c r="I109" s="7">
        <f t="shared" si="24"/>
        <v>3.22</v>
      </c>
      <c r="J109" s="7">
        <f t="shared" si="25"/>
        <v>2264.3000000000002</v>
      </c>
      <c r="K109" s="48"/>
      <c r="L109" s="48"/>
      <c r="M109" s="48" t="e">
        <f t="shared" si="26"/>
        <v>#REF!</v>
      </c>
      <c r="N109" s="48" t="e">
        <f t="shared" si="27"/>
        <v>#REF!</v>
      </c>
      <c r="O109" s="48" t="e">
        <f t="shared" si="28"/>
        <v>#REF!</v>
      </c>
    </row>
    <row r="110" spans="1:15" ht="25.5" x14ac:dyDescent="0.25">
      <c r="A110" s="4" t="s">
        <v>307</v>
      </c>
      <c r="B110" s="4" t="s">
        <v>26</v>
      </c>
      <c r="C110" s="4" t="s">
        <v>308</v>
      </c>
      <c r="D110" s="5" t="s">
        <v>309</v>
      </c>
      <c r="E110" s="4" t="s">
        <v>56</v>
      </c>
      <c r="F110" s="6">
        <v>21.88</v>
      </c>
      <c r="G110" s="4" t="str">
        <f t="shared" si="23"/>
        <v>m</v>
      </c>
      <c r="H110" s="7">
        <v>3.98</v>
      </c>
      <c r="I110" s="7">
        <f t="shared" si="24"/>
        <v>4.93</v>
      </c>
      <c r="J110" s="7">
        <f t="shared" si="25"/>
        <v>107.87</v>
      </c>
      <c r="K110" s="48"/>
      <c r="L110" s="48"/>
      <c r="M110" s="48" t="e">
        <f t="shared" si="26"/>
        <v>#REF!</v>
      </c>
      <c r="N110" s="48" t="e">
        <f t="shared" si="27"/>
        <v>#REF!</v>
      </c>
      <c r="O110" s="48" t="e">
        <f t="shared" ref="O110:O123" si="29">SUM(K110:N110)</f>
        <v>#REF!</v>
      </c>
    </row>
    <row r="111" spans="1:15" ht="25.5" x14ac:dyDescent="0.25">
      <c r="A111" s="4" t="s">
        <v>310</v>
      </c>
      <c r="B111" s="4" t="s">
        <v>26</v>
      </c>
      <c r="C111" s="4" t="s">
        <v>311</v>
      </c>
      <c r="D111" s="5" t="s">
        <v>312</v>
      </c>
      <c r="E111" s="4" t="s">
        <v>56</v>
      </c>
      <c r="F111" s="6">
        <v>107.94</v>
      </c>
      <c r="G111" s="4" t="str">
        <f t="shared" si="23"/>
        <v>m</v>
      </c>
      <c r="H111" s="7">
        <v>5.66</v>
      </c>
      <c r="I111" s="7">
        <f t="shared" si="24"/>
        <v>7.01</v>
      </c>
      <c r="J111" s="7">
        <f t="shared" si="25"/>
        <v>756.66</v>
      </c>
      <c r="K111" s="48"/>
      <c r="L111" s="48"/>
      <c r="M111" s="48" t="e">
        <f t="shared" ref="M111:M123" si="30">ROUND(J111*$I$137,2)</f>
        <v>#REF!</v>
      </c>
      <c r="N111" s="48" t="e">
        <f t="shared" ref="N111:N123" si="31">ROUND(J111*$J$137,2)</f>
        <v>#REF!</v>
      </c>
      <c r="O111" s="48" t="e">
        <f t="shared" si="29"/>
        <v>#REF!</v>
      </c>
    </row>
    <row r="112" spans="1:15" ht="25.5" x14ac:dyDescent="0.25">
      <c r="A112" s="4" t="s">
        <v>313</v>
      </c>
      <c r="B112" s="4" t="s">
        <v>26</v>
      </c>
      <c r="C112" s="4" t="s">
        <v>314</v>
      </c>
      <c r="D112" s="5" t="s">
        <v>315</v>
      </c>
      <c r="E112" s="4" t="s">
        <v>56</v>
      </c>
      <c r="F112" s="6">
        <v>239.01</v>
      </c>
      <c r="G112" s="4" t="str">
        <f t="shared" si="23"/>
        <v>m</v>
      </c>
      <c r="H112" s="7">
        <v>8.02</v>
      </c>
      <c r="I112" s="7">
        <f t="shared" si="24"/>
        <v>9.94</v>
      </c>
      <c r="J112" s="7">
        <f t="shared" si="25"/>
        <v>2375.7600000000002</v>
      </c>
      <c r="K112" s="48"/>
      <c r="L112" s="48"/>
      <c r="M112" s="48" t="e">
        <f t="shared" si="30"/>
        <v>#REF!</v>
      </c>
      <c r="N112" s="48" t="e">
        <f t="shared" si="31"/>
        <v>#REF!</v>
      </c>
      <c r="O112" s="48" t="e">
        <f t="shared" si="29"/>
        <v>#REF!</v>
      </c>
    </row>
    <row r="113" spans="1:15" x14ac:dyDescent="0.25">
      <c r="A113" s="4" t="s">
        <v>316</v>
      </c>
      <c r="B113" s="4" t="s">
        <v>26</v>
      </c>
      <c r="C113" s="4" t="s">
        <v>317</v>
      </c>
      <c r="D113" s="5" t="s">
        <v>318</v>
      </c>
      <c r="E113" s="4" t="s">
        <v>140</v>
      </c>
      <c r="F113" s="6">
        <v>35</v>
      </c>
      <c r="G113" s="4" t="str">
        <f t="shared" si="23"/>
        <v>un</v>
      </c>
      <c r="H113" s="7">
        <v>11.8</v>
      </c>
      <c r="I113" s="7">
        <f t="shared" si="24"/>
        <v>14.62</v>
      </c>
      <c r="J113" s="7">
        <f t="shared" si="25"/>
        <v>511.7</v>
      </c>
      <c r="K113" s="48"/>
      <c r="L113" s="48"/>
      <c r="M113" s="48" t="e">
        <f t="shared" si="30"/>
        <v>#REF!</v>
      </c>
      <c r="N113" s="48" t="e">
        <f t="shared" si="31"/>
        <v>#REF!</v>
      </c>
      <c r="O113" s="48" t="e">
        <f t="shared" si="29"/>
        <v>#REF!</v>
      </c>
    </row>
    <row r="114" spans="1:15" x14ac:dyDescent="0.25">
      <c r="A114" s="4" t="s">
        <v>319</v>
      </c>
      <c r="B114" s="4" t="s">
        <v>26</v>
      </c>
      <c r="C114" s="4" t="s">
        <v>320</v>
      </c>
      <c r="D114" s="5" t="s">
        <v>321</v>
      </c>
      <c r="E114" s="4" t="s">
        <v>140</v>
      </c>
      <c r="F114" s="6">
        <v>26</v>
      </c>
      <c r="G114" s="4" t="str">
        <f t="shared" si="23"/>
        <v>un</v>
      </c>
      <c r="H114" s="7">
        <v>14.61</v>
      </c>
      <c r="I114" s="7">
        <f t="shared" si="24"/>
        <v>18.100000000000001</v>
      </c>
      <c r="J114" s="7">
        <f t="shared" si="25"/>
        <v>470.6</v>
      </c>
      <c r="K114" s="48"/>
      <c r="L114" s="48"/>
      <c r="M114" s="48" t="e">
        <f t="shared" si="30"/>
        <v>#REF!</v>
      </c>
      <c r="N114" s="48" t="e">
        <f t="shared" si="31"/>
        <v>#REF!</v>
      </c>
      <c r="O114" s="48" t="e">
        <f t="shared" si="29"/>
        <v>#REF!</v>
      </c>
    </row>
    <row r="115" spans="1:15" x14ac:dyDescent="0.25">
      <c r="A115" s="4" t="s">
        <v>322</v>
      </c>
      <c r="B115" s="4" t="s">
        <v>26</v>
      </c>
      <c r="C115" s="4" t="s">
        <v>323</v>
      </c>
      <c r="D115" s="5" t="s">
        <v>324</v>
      </c>
      <c r="E115" s="4" t="s">
        <v>144</v>
      </c>
      <c r="F115" s="6">
        <v>8</v>
      </c>
      <c r="G115" s="4" t="str">
        <f t="shared" si="23"/>
        <v>cj</v>
      </c>
      <c r="H115" s="7">
        <v>19.14</v>
      </c>
      <c r="I115" s="7">
        <f t="shared" si="24"/>
        <v>23.71</v>
      </c>
      <c r="J115" s="7">
        <f t="shared" si="25"/>
        <v>189.68</v>
      </c>
      <c r="K115" s="48"/>
      <c r="L115" s="48"/>
      <c r="M115" s="48" t="e">
        <f t="shared" si="30"/>
        <v>#REF!</v>
      </c>
      <c r="N115" s="48" t="e">
        <f t="shared" si="31"/>
        <v>#REF!</v>
      </c>
      <c r="O115" s="48" t="e">
        <f t="shared" si="29"/>
        <v>#REF!</v>
      </c>
    </row>
    <row r="116" spans="1:15" x14ac:dyDescent="0.25">
      <c r="A116" s="4" t="s">
        <v>325</v>
      </c>
      <c r="B116" s="4" t="s">
        <v>26</v>
      </c>
      <c r="C116" s="4" t="s">
        <v>326</v>
      </c>
      <c r="D116" s="5" t="s">
        <v>327</v>
      </c>
      <c r="E116" s="4" t="s">
        <v>144</v>
      </c>
      <c r="F116" s="6">
        <v>2</v>
      </c>
      <c r="G116" s="4" t="str">
        <f t="shared" si="23"/>
        <v>cj</v>
      </c>
      <c r="H116" s="7">
        <v>19.03</v>
      </c>
      <c r="I116" s="7">
        <f t="shared" si="24"/>
        <v>23.58</v>
      </c>
      <c r="J116" s="7">
        <f t="shared" si="25"/>
        <v>47.16</v>
      </c>
      <c r="K116" s="48"/>
      <c r="L116" s="48"/>
      <c r="M116" s="48" t="e">
        <f t="shared" si="30"/>
        <v>#REF!</v>
      </c>
      <c r="N116" s="48" t="e">
        <f t="shared" si="31"/>
        <v>#REF!</v>
      </c>
      <c r="O116" s="48" t="e">
        <f t="shared" si="29"/>
        <v>#REF!</v>
      </c>
    </row>
    <row r="117" spans="1:15" x14ac:dyDescent="0.25">
      <c r="A117" s="4" t="s">
        <v>328</v>
      </c>
      <c r="B117" s="4" t="s">
        <v>26</v>
      </c>
      <c r="C117" s="4" t="s">
        <v>329</v>
      </c>
      <c r="D117" s="5" t="s">
        <v>330</v>
      </c>
      <c r="E117" s="4" t="s">
        <v>144</v>
      </c>
      <c r="F117" s="6">
        <v>1</v>
      </c>
      <c r="G117" s="4" t="str">
        <f t="shared" si="23"/>
        <v>cj</v>
      </c>
      <c r="H117" s="7">
        <v>27.49</v>
      </c>
      <c r="I117" s="7">
        <f t="shared" si="24"/>
        <v>34.06</v>
      </c>
      <c r="J117" s="7">
        <f t="shared" si="25"/>
        <v>34.06</v>
      </c>
      <c r="K117" s="48"/>
      <c r="L117" s="48"/>
      <c r="M117" s="48" t="e">
        <f t="shared" si="30"/>
        <v>#REF!</v>
      </c>
      <c r="N117" s="48" t="e">
        <f t="shared" si="31"/>
        <v>#REF!</v>
      </c>
      <c r="O117" s="48" t="e">
        <f t="shared" si="29"/>
        <v>#REF!</v>
      </c>
    </row>
    <row r="118" spans="1:15" ht="25.5" x14ac:dyDescent="0.25">
      <c r="A118" s="4" t="s">
        <v>331</v>
      </c>
      <c r="B118" s="4" t="s">
        <v>26</v>
      </c>
      <c r="C118" s="4" t="s">
        <v>332</v>
      </c>
      <c r="D118" s="5" t="s">
        <v>333</v>
      </c>
      <c r="E118" s="4" t="s">
        <v>144</v>
      </c>
      <c r="F118" s="6">
        <v>1</v>
      </c>
      <c r="G118" s="4" t="str">
        <f t="shared" si="23"/>
        <v>cj</v>
      </c>
      <c r="H118" s="7">
        <v>23.85</v>
      </c>
      <c r="I118" s="7">
        <f t="shared" si="24"/>
        <v>29.55</v>
      </c>
      <c r="J118" s="7">
        <f t="shared" si="25"/>
        <v>29.55</v>
      </c>
      <c r="K118" s="48"/>
      <c r="L118" s="48"/>
      <c r="M118" s="48" t="e">
        <f t="shared" si="30"/>
        <v>#REF!</v>
      </c>
      <c r="N118" s="48" t="e">
        <f t="shared" si="31"/>
        <v>#REF!</v>
      </c>
      <c r="O118" s="48" t="e">
        <f t="shared" si="29"/>
        <v>#REF!</v>
      </c>
    </row>
    <row r="119" spans="1:15" x14ac:dyDescent="0.25">
      <c r="A119" s="4" t="s">
        <v>334</v>
      </c>
      <c r="B119" s="4" t="s">
        <v>26</v>
      </c>
      <c r="C119" s="4" t="s">
        <v>335</v>
      </c>
      <c r="D119" s="5" t="s">
        <v>336</v>
      </c>
      <c r="E119" s="4" t="s">
        <v>144</v>
      </c>
      <c r="F119" s="6">
        <v>10</v>
      </c>
      <c r="G119" s="4" t="str">
        <f t="shared" si="23"/>
        <v>cj</v>
      </c>
      <c r="H119" s="7">
        <v>19.559999999999999</v>
      </c>
      <c r="I119" s="7">
        <f t="shared" si="24"/>
        <v>24.23</v>
      </c>
      <c r="J119" s="7">
        <f t="shared" si="25"/>
        <v>242.3</v>
      </c>
      <c r="K119" s="48"/>
      <c r="L119" s="48"/>
      <c r="M119" s="48" t="e">
        <f t="shared" si="30"/>
        <v>#REF!</v>
      </c>
      <c r="N119" s="48" t="e">
        <f t="shared" si="31"/>
        <v>#REF!</v>
      </c>
      <c r="O119" s="48" t="e">
        <f t="shared" si="29"/>
        <v>#REF!</v>
      </c>
    </row>
    <row r="120" spans="1:15" x14ac:dyDescent="0.25">
      <c r="A120" s="4" t="s">
        <v>337</v>
      </c>
      <c r="B120" s="4" t="s">
        <v>26</v>
      </c>
      <c r="C120" s="4" t="s">
        <v>338</v>
      </c>
      <c r="D120" s="5" t="s">
        <v>339</v>
      </c>
      <c r="E120" s="4" t="s">
        <v>144</v>
      </c>
      <c r="F120" s="6">
        <v>4</v>
      </c>
      <c r="G120" s="4" t="str">
        <f t="shared" si="23"/>
        <v>cj</v>
      </c>
      <c r="H120" s="7">
        <v>24.49</v>
      </c>
      <c r="I120" s="7">
        <f t="shared" si="24"/>
        <v>30.34</v>
      </c>
      <c r="J120" s="7">
        <f t="shared" si="25"/>
        <v>121.36</v>
      </c>
      <c r="K120" s="48"/>
      <c r="L120" s="48"/>
      <c r="M120" s="48" t="e">
        <f t="shared" si="30"/>
        <v>#REF!</v>
      </c>
      <c r="N120" s="48" t="e">
        <f t="shared" si="31"/>
        <v>#REF!</v>
      </c>
      <c r="O120" s="48" t="e">
        <f t="shared" si="29"/>
        <v>#REF!</v>
      </c>
    </row>
    <row r="121" spans="1:15" x14ac:dyDescent="0.25">
      <c r="A121" s="4" t="s">
        <v>340</v>
      </c>
      <c r="B121" s="4" t="s">
        <v>26</v>
      </c>
      <c r="C121" s="4" t="s">
        <v>341</v>
      </c>
      <c r="D121" s="5" t="s">
        <v>342</v>
      </c>
      <c r="E121" s="4" t="s">
        <v>140</v>
      </c>
      <c r="F121" s="6">
        <v>9</v>
      </c>
      <c r="G121" s="4" t="str">
        <f t="shared" si="23"/>
        <v>un</v>
      </c>
      <c r="H121" s="7">
        <v>3.81</v>
      </c>
      <c r="I121" s="7">
        <f t="shared" si="24"/>
        <v>4.72</v>
      </c>
      <c r="J121" s="7">
        <f t="shared" si="25"/>
        <v>42.48</v>
      </c>
      <c r="K121" s="48"/>
      <c r="L121" s="48"/>
      <c r="M121" s="48" t="e">
        <f t="shared" si="30"/>
        <v>#REF!</v>
      </c>
      <c r="N121" s="48" t="e">
        <f t="shared" si="31"/>
        <v>#REF!</v>
      </c>
      <c r="O121" s="48" t="e">
        <f t="shared" si="29"/>
        <v>#REF!</v>
      </c>
    </row>
    <row r="122" spans="1:15" ht="38.25" x14ac:dyDescent="0.25">
      <c r="A122" s="4" t="s">
        <v>343</v>
      </c>
      <c r="B122" s="4" t="s">
        <v>26</v>
      </c>
      <c r="C122" s="4" t="s">
        <v>344</v>
      </c>
      <c r="D122" s="5" t="s">
        <v>345</v>
      </c>
      <c r="E122" s="4" t="s">
        <v>140</v>
      </c>
      <c r="F122" s="6">
        <v>26</v>
      </c>
      <c r="G122" s="4" t="str">
        <f t="shared" si="23"/>
        <v>un</v>
      </c>
      <c r="H122" s="7">
        <v>8.07</v>
      </c>
      <c r="I122" s="7">
        <f t="shared" si="24"/>
        <v>10</v>
      </c>
      <c r="J122" s="7">
        <f t="shared" si="25"/>
        <v>260</v>
      </c>
      <c r="K122" s="48"/>
      <c r="L122" s="48"/>
      <c r="M122" s="48" t="e">
        <f t="shared" si="30"/>
        <v>#REF!</v>
      </c>
      <c r="N122" s="48" t="e">
        <f t="shared" si="31"/>
        <v>#REF!</v>
      </c>
      <c r="O122" s="48" t="e">
        <f t="shared" si="29"/>
        <v>#REF!</v>
      </c>
    </row>
    <row r="123" spans="1:15" ht="25.5" x14ac:dyDescent="0.25">
      <c r="A123" s="4" t="s">
        <v>346</v>
      </c>
      <c r="B123" s="4" t="s">
        <v>26</v>
      </c>
      <c r="C123" s="4" t="s">
        <v>347</v>
      </c>
      <c r="D123" s="5" t="s">
        <v>348</v>
      </c>
      <c r="E123" s="4" t="s">
        <v>140</v>
      </c>
      <c r="F123" s="6">
        <v>26</v>
      </c>
      <c r="G123" s="4" t="str">
        <f t="shared" si="23"/>
        <v>un</v>
      </c>
      <c r="H123" s="7">
        <v>13.84</v>
      </c>
      <c r="I123" s="7">
        <f t="shared" si="24"/>
        <v>17.149999999999999</v>
      </c>
      <c r="J123" s="7">
        <f t="shared" si="25"/>
        <v>445.9</v>
      </c>
      <c r="K123" s="48"/>
      <c r="L123" s="48"/>
      <c r="M123" s="48" t="e">
        <f t="shared" si="30"/>
        <v>#REF!</v>
      </c>
      <c r="N123" s="48" t="e">
        <f t="shared" si="31"/>
        <v>#REF!</v>
      </c>
      <c r="O123" s="48" t="e">
        <f t="shared" si="29"/>
        <v>#REF!</v>
      </c>
    </row>
    <row r="124" spans="1:15" s="55" customFormat="1" x14ac:dyDescent="0.25">
      <c r="A124" s="49" t="s">
        <v>349</v>
      </c>
      <c r="B124" s="49"/>
      <c r="C124" s="50"/>
      <c r="D124" s="51" t="s">
        <v>350</v>
      </c>
      <c r="E124" s="50" t="s">
        <v>4</v>
      </c>
      <c r="F124" s="52"/>
      <c r="G124" s="52"/>
      <c r="H124" s="53"/>
      <c r="I124" s="53"/>
      <c r="J124" s="53">
        <f>SUM(J125:J127)</f>
        <v>1777.8999999999999</v>
      </c>
      <c r="K124" s="54"/>
      <c r="L124" s="54"/>
      <c r="M124" s="54"/>
      <c r="N124" s="54"/>
      <c r="O124" s="54"/>
    </row>
    <row r="125" spans="1:15" x14ac:dyDescent="0.25">
      <c r="A125" s="4" t="s">
        <v>351</v>
      </c>
      <c r="B125" s="4" t="s">
        <v>26</v>
      </c>
      <c r="C125" s="4" t="s">
        <v>352</v>
      </c>
      <c r="D125" s="5" t="s">
        <v>353</v>
      </c>
      <c r="E125" s="4" t="s">
        <v>56</v>
      </c>
      <c r="F125" s="6">
        <v>8.5</v>
      </c>
      <c r="G125" s="4" t="str">
        <f t="shared" si="23"/>
        <v>m</v>
      </c>
      <c r="H125" s="7">
        <v>143.74</v>
      </c>
      <c r="I125" s="7">
        <f t="shared" si="24"/>
        <v>178.09</v>
      </c>
      <c r="J125" s="7">
        <f t="shared" si="25"/>
        <v>1513.77</v>
      </c>
      <c r="K125" s="48"/>
      <c r="L125" s="48"/>
      <c r="M125" s="48" t="e">
        <f>ROUND(J125*$I$137,2)</f>
        <v>#REF!</v>
      </c>
      <c r="N125" s="48" t="e">
        <f>ROUND(J125*$J$137,2)</f>
        <v>#REF!</v>
      </c>
      <c r="O125" s="48" t="e">
        <f>SUM(K125:N125)</f>
        <v>#REF!</v>
      </c>
    </row>
    <row r="126" spans="1:15" ht="38.25" x14ac:dyDescent="0.25">
      <c r="A126" s="4" t="s">
        <v>354</v>
      </c>
      <c r="B126" s="4" t="s">
        <v>26</v>
      </c>
      <c r="C126" s="4" t="s">
        <v>110</v>
      </c>
      <c r="D126" s="5" t="s">
        <v>111</v>
      </c>
      <c r="E126" s="4" t="s">
        <v>29</v>
      </c>
      <c r="F126" s="6">
        <v>5.0999999999999996</v>
      </c>
      <c r="G126" s="4" t="str">
        <f t="shared" si="23"/>
        <v>m²</v>
      </c>
      <c r="H126" s="7">
        <v>33.25</v>
      </c>
      <c r="I126" s="7">
        <f t="shared" si="24"/>
        <v>41.2</v>
      </c>
      <c r="J126" s="7">
        <f t="shared" si="25"/>
        <v>210.12</v>
      </c>
      <c r="K126" s="48"/>
      <c r="L126" s="48"/>
      <c r="M126" s="48" t="e">
        <f>ROUND(J126*$I$137,2)</f>
        <v>#REF!</v>
      </c>
      <c r="N126" s="48" t="e">
        <f>ROUND(J126*$J$137,2)</f>
        <v>#REF!</v>
      </c>
      <c r="O126" s="48" t="e">
        <f>SUM(K126:N126)</f>
        <v>#REF!</v>
      </c>
    </row>
    <row r="127" spans="1:15" ht="25.5" x14ac:dyDescent="0.25">
      <c r="A127" s="4" t="s">
        <v>355</v>
      </c>
      <c r="B127" s="4" t="s">
        <v>26</v>
      </c>
      <c r="C127" s="4" t="s">
        <v>113</v>
      </c>
      <c r="D127" s="5" t="s">
        <v>114</v>
      </c>
      <c r="E127" s="4" t="s">
        <v>29</v>
      </c>
      <c r="F127" s="6">
        <v>5.0999999999999996</v>
      </c>
      <c r="G127" s="4" t="str">
        <f t="shared" si="23"/>
        <v>m²</v>
      </c>
      <c r="H127" s="7">
        <v>8.5500000000000007</v>
      </c>
      <c r="I127" s="7">
        <f t="shared" si="24"/>
        <v>10.59</v>
      </c>
      <c r="J127" s="7">
        <f t="shared" si="25"/>
        <v>54.01</v>
      </c>
      <c r="K127" s="48"/>
      <c r="L127" s="48"/>
      <c r="M127" s="48" t="e">
        <f>ROUND(J127*$I$137,2)</f>
        <v>#REF!</v>
      </c>
      <c r="N127" s="48" t="e">
        <f>ROUND(J127*$J$137,2)</f>
        <v>#REF!</v>
      </c>
      <c r="O127" s="48" t="e">
        <f>SUM(K127:N127)</f>
        <v>#REF!</v>
      </c>
    </row>
    <row r="128" spans="1:15" s="55" customFormat="1" x14ac:dyDescent="0.25">
      <c r="A128" s="49" t="s">
        <v>356</v>
      </c>
      <c r="B128" s="49"/>
      <c r="C128" s="50"/>
      <c r="D128" s="51" t="s">
        <v>357</v>
      </c>
      <c r="E128" s="50" t="s">
        <v>4</v>
      </c>
      <c r="F128" s="52"/>
      <c r="G128" s="52"/>
      <c r="H128" s="53"/>
      <c r="I128" s="53"/>
      <c r="J128" s="53">
        <f>SUM(J129)</f>
        <v>2533.09</v>
      </c>
      <c r="K128" s="54"/>
      <c r="L128" s="54"/>
      <c r="M128" s="54"/>
      <c r="N128" s="54"/>
      <c r="O128" s="54"/>
    </row>
    <row r="129" spans="1:15" x14ac:dyDescent="0.25">
      <c r="A129" s="4" t="s">
        <v>358</v>
      </c>
      <c r="B129" s="4" t="s">
        <v>26</v>
      </c>
      <c r="C129" s="4" t="s">
        <v>359</v>
      </c>
      <c r="D129" s="5" t="s">
        <v>360</v>
      </c>
      <c r="E129" s="4" t="s">
        <v>29</v>
      </c>
      <c r="F129" s="6">
        <v>187.22</v>
      </c>
      <c r="G129" s="4" t="str">
        <f t="shared" si="23"/>
        <v>m²</v>
      </c>
      <c r="H129" s="7">
        <v>10.92</v>
      </c>
      <c r="I129" s="7">
        <f t="shared" si="24"/>
        <v>13.53</v>
      </c>
      <c r="J129" s="7">
        <f t="shared" si="25"/>
        <v>2533.09</v>
      </c>
      <c r="K129" s="48"/>
      <c r="L129" s="48"/>
      <c r="M129" s="48" t="e">
        <f>ROUND(J129*$I$137,2)</f>
        <v>#REF!</v>
      </c>
      <c r="N129" s="48" t="e">
        <f>ROUND(J129*$J$137,2)</f>
        <v>#REF!</v>
      </c>
      <c r="O129" s="48" t="e">
        <f>SUM(K129:N129)</f>
        <v>#REF!</v>
      </c>
    </row>
    <row r="130" spans="1:15" hidden="1" x14ac:dyDescent="0.25">
      <c r="A130" s="23"/>
      <c r="B130" s="24"/>
      <c r="C130" s="24"/>
      <c r="D130" s="25"/>
      <c r="E130" s="24"/>
      <c r="F130" s="26"/>
      <c r="G130" s="24"/>
      <c r="H130" s="27"/>
      <c r="I130" s="27"/>
      <c r="J130" s="28"/>
      <c r="K130" s="43"/>
      <c r="L130" s="43"/>
      <c r="M130" s="43"/>
      <c r="N130" s="43"/>
      <c r="O130" s="44"/>
    </row>
    <row r="131" spans="1:15" ht="20.100000000000001" hidden="1" customHeight="1" x14ac:dyDescent="0.25">
      <c r="A131" s="18"/>
      <c r="B131" s="19"/>
      <c r="C131" s="19"/>
      <c r="D131" s="19"/>
      <c r="E131" s="19"/>
      <c r="F131" s="20"/>
      <c r="G131" s="20"/>
      <c r="H131" s="19"/>
      <c r="I131" s="21" t="s">
        <v>362</v>
      </c>
      <c r="J131" s="22" t="e">
        <f>J128+J124+J100+J82+J61+J50+J46+J37+J31+J27+J23+J17+J9+J6</f>
        <v>#REF!</v>
      </c>
      <c r="K131" s="45"/>
      <c r="L131" s="45"/>
      <c r="M131" s="45"/>
      <c r="N131" s="45"/>
      <c r="O131" s="46"/>
    </row>
    <row r="132" spans="1:15" ht="20.100000000000001" hidden="1" customHeight="1" x14ac:dyDescent="0.25">
      <c r="A132" s="18"/>
      <c r="B132" s="19"/>
      <c r="C132" s="19"/>
      <c r="D132" s="19"/>
      <c r="E132" s="19"/>
      <c r="F132" s="20"/>
      <c r="G132" s="20"/>
      <c r="H132" s="19"/>
      <c r="I132" s="21" t="s">
        <v>363</v>
      </c>
      <c r="J132" s="22">
        <f>300000</f>
        <v>300000</v>
      </c>
      <c r="K132" s="45"/>
      <c r="L132" s="45"/>
      <c r="M132" s="45"/>
      <c r="N132" s="45"/>
      <c r="O132" s="46"/>
    </row>
    <row r="133" spans="1:15" ht="20.100000000000001" hidden="1" customHeight="1" x14ac:dyDescent="0.25">
      <c r="A133" s="18"/>
      <c r="B133" s="19"/>
      <c r="C133" s="19"/>
      <c r="D133" s="19"/>
      <c r="E133" s="19"/>
      <c r="F133" s="20"/>
      <c r="G133" s="20"/>
      <c r="H133" s="19"/>
      <c r="I133" s="21" t="s">
        <v>364</v>
      </c>
      <c r="J133" s="22" t="e">
        <f>J131-J132</f>
        <v>#REF!</v>
      </c>
      <c r="K133" s="45"/>
      <c r="L133" s="45"/>
      <c r="M133" s="45"/>
      <c r="N133" s="45"/>
      <c r="O133" s="46"/>
    </row>
    <row r="134" spans="1:15" x14ac:dyDescent="0.25">
      <c r="A134" s="23"/>
      <c r="B134" s="24"/>
      <c r="C134" s="24"/>
      <c r="D134" s="25"/>
      <c r="E134" s="24"/>
      <c r="F134" s="26"/>
      <c r="G134" s="24"/>
      <c r="H134" s="27"/>
      <c r="I134" s="27"/>
      <c r="J134" s="27"/>
      <c r="K134" s="74"/>
      <c r="L134" s="74"/>
      <c r="M134" s="74"/>
      <c r="N134" s="74"/>
      <c r="O134" s="75"/>
    </row>
    <row r="135" spans="1:15" s="40" customFormat="1" ht="18" customHeight="1" x14ac:dyDescent="0.25">
      <c r="A135" s="109" t="s">
        <v>373</v>
      </c>
      <c r="B135" s="109"/>
      <c r="C135" s="109"/>
      <c r="D135" s="109"/>
      <c r="E135" s="109"/>
      <c r="F135" s="109"/>
      <c r="G135" s="109"/>
      <c r="H135" s="61"/>
      <c r="I135" s="61"/>
      <c r="J135" s="61"/>
      <c r="K135" s="60" t="e">
        <f>SUM(K7:K129)</f>
        <v>#REF!</v>
      </c>
      <c r="L135" s="60" t="e">
        <f>SUM(L7:L129)</f>
        <v>#REF!</v>
      </c>
      <c r="M135" s="60" t="e">
        <f>SUM(M7:M129)</f>
        <v>#REF!</v>
      </c>
      <c r="N135" s="60" t="e">
        <f>SUM(N7:N129)</f>
        <v>#REF!</v>
      </c>
      <c r="O135" s="44"/>
    </row>
    <row r="136" spans="1:15" s="40" customFormat="1" ht="18" customHeight="1" x14ac:dyDescent="0.25">
      <c r="A136" s="109" t="s">
        <v>374</v>
      </c>
      <c r="B136" s="109"/>
      <c r="C136" s="109"/>
      <c r="D136" s="109"/>
      <c r="E136" s="109"/>
      <c r="F136" s="109"/>
      <c r="G136" s="109"/>
      <c r="H136" s="61"/>
      <c r="I136" s="61"/>
      <c r="J136" s="61"/>
      <c r="K136" s="62" t="e">
        <f>K135/K137</f>
        <v>#REF!</v>
      </c>
      <c r="L136" s="62" t="e">
        <f>L135/K137</f>
        <v>#REF!</v>
      </c>
      <c r="M136" s="62" t="e">
        <f>M135/M137</f>
        <v>#REF!</v>
      </c>
      <c r="N136" s="62" t="e">
        <f>N135/M137</f>
        <v>#REF!</v>
      </c>
      <c r="O136" s="59">
        <v>1</v>
      </c>
    </row>
    <row r="137" spans="1:15" s="79" customFormat="1" ht="21.95" customHeight="1" x14ac:dyDescent="0.25">
      <c r="A137" s="110" t="s">
        <v>361</v>
      </c>
      <c r="B137" s="110"/>
      <c r="C137" s="110"/>
      <c r="D137" s="110"/>
      <c r="E137" s="110"/>
      <c r="F137" s="110"/>
      <c r="G137" s="110"/>
      <c r="H137" s="76"/>
      <c r="I137" s="77" t="e">
        <f>J132/J131</f>
        <v>#REF!</v>
      </c>
      <c r="J137" s="77" t="e">
        <f>J133/J131</f>
        <v>#REF!</v>
      </c>
      <c r="K137" s="111" t="e">
        <f>K135+L135</f>
        <v>#REF!</v>
      </c>
      <c r="L137" s="111"/>
      <c r="M137" s="112" t="e">
        <f>M135+N135</f>
        <v>#REF!</v>
      </c>
      <c r="N137" s="112"/>
      <c r="O137" s="78" t="e">
        <f>M137+K137</f>
        <v>#REF!</v>
      </c>
    </row>
    <row r="139" spans="1:15" x14ac:dyDescent="0.25">
      <c r="L139" s="80"/>
    </row>
    <row r="140" spans="1:15" x14ac:dyDescent="0.25">
      <c r="K140" s="58"/>
      <c r="L140" s="80"/>
    </row>
    <row r="141" spans="1:15" x14ac:dyDescent="0.25">
      <c r="L141" s="58"/>
    </row>
    <row r="142" spans="1:15" x14ac:dyDescent="0.25">
      <c r="L142" s="58"/>
    </row>
  </sheetData>
  <sheetProtection sheet="1" objects="1" scenarios="1" selectLockedCells="1" selectUnlockedCells="1"/>
  <mergeCells count="15">
    <mergeCell ref="A1:O1"/>
    <mergeCell ref="A4:A5"/>
    <mergeCell ref="D4:D5"/>
    <mergeCell ref="G4:G5"/>
    <mergeCell ref="I4:I5"/>
    <mergeCell ref="J4:J5"/>
    <mergeCell ref="K4:L4"/>
    <mergeCell ref="O4:O5"/>
    <mergeCell ref="M4:N4"/>
    <mergeCell ref="N3:O3"/>
    <mergeCell ref="A135:G135"/>
    <mergeCell ref="A136:G136"/>
    <mergeCell ref="A137:G137"/>
    <mergeCell ref="K137:L137"/>
    <mergeCell ref="M137:N137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CRON F-F FEV21</vt:lpstr>
      <vt:lpstr>CRON F-F (P UNICA)</vt:lpstr>
      <vt:lpstr>CRON F-F (2 parcelas)</vt:lpstr>
      <vt:lpstr>'CRON F-F (2 parcelas)'!Titulos_de_impressao</vt:lpstr>
      <vt:lpstr>'CRON F-F (P UNICA)'!Titulos_de_impressao</vt:lpstr>
      <vt:lpstr>'CRON F-F FEV21'!Titulos_de_impressao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</dc:creator>
  <cp:lastModifiedBy>Edilson</cp:lastModifiedBy>
  <cp:lastPrinted>2022-05-23T15:06:53Z</cp:lastPrinted>
  <dcterms:created xsi:type="dcterms:W3CDTF">2019-06-11T16:49:49Z</dcterms:created>
  <dcterms:modified xsi:type="dcterms:W3CDTF">2022-05-23T15:06:56Z</dcterms:modified>
</cp:coreProperties>
</file>